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RENATA radno\FINANCIJSKI PLAN PRORAČUNA\2025. godina\"/>
    </mc:Choice>
  </mc:AlternateContent>
  <xr:revisionPtr revIDLastSave="0" documentId="13_ncr:1_{45F1DBD6-4E21-458E-B43C-4F4BDD1FAE09}" xr6:coauthVersionLast="37" xr6:coauthVersionMax="37" xr10:uidLastSave="{00000000-0000-0000-0000-000000000000}"/>
  <bookViews>
    <workbookView xWindow="0" yWindow="0" windowWidth="28800" windowHeight="1230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3" l="1"/>
  <c r="G33" i="3"/>
  <c r="F33" i="3"/>
  <c r="E33" i="3"/>
  <c r="F12" i="3" l="1"/>
  <c r="I6" i="7"/>
  <c r="I7" i="7"/>
  <c r="I47" i="7"/>
  <c r="H6" i="7"/>
  <c r="H47" i="7"/>
  <c r="H7" i="7"/>
  <c r="H58" i="7"/>
  <c r="H52" i="7"/>
  <c r="I52" i="7"/>
  <c r="H48" i="7"/>
  <c r="I48" i="7"/>
  <c r="G48" i="7"/>
  <c r="G47" i="7"/>
  <c r="G7" i="7" s="1"/>
  <c r="G6" i="7" s="1"/>
  <c r="G52" i="7"/>
  <c r="G55" i="7"/>
  <c r="G54" i="7"/>
  <c r="G51" i="7"/>
  <c r="G50" i="7"/>
  <c r="G26" i="7"/>
  <c r="G25" i="7"/>
  <c r="F25" i="7"/>
  <c r="F49" i="7"/>
  <c r="F48" i="7"/>
  <c r="F53" i="7"/>
  <c r="F52" i="7" s="1"/>
  <c r="F47" i="7" s="1"/>
  <c r="G53" i="7"/>
  <c r="G49" i="7"/>
  <c r="E52" i="7"/>
  <c r="E48" i="7"/>
  <c r="F46" i="7"/>
  <c r="F45" i="7"/>
  <c r="F44" i="7" s="1"/>
  <c r="F43" i="7" s="1"/>
  <c r="F40" i="7"/>
  <c r="F39" i="7" s="1"/>
  <c r="F38" i="7" s="1"/>
  <c r="F41" i="7"/>
  <c r="E26" i="7"/>
  <c r="E84" i="7"/>
  <c r="E83" i="7" s="1"/>
  <c r="E72" i="7"/>
  <c r="I44" i="7"/>
  <c r="H44" i="7"/>
  <c r="G44" i="7"/>
  <c r="E45" i="7"/>
  <c r="E44" i="7" s="1"/>
  <c r="E43" i="7" s="1"/>
  <c r="E38" i="7" s="1"/>
  <c r="I40" i="7"/>
  <c r="I39" i="7" s="1"/>
  <c r="I38" i="7" s="1"/>
  <c r="G40" i="7"/>
  <c r="G39" i="7" s="1"/>
  <c r="G38" i="7" s="1"/>
  <c r="H40" i="7"/>
  <c r="H39" i="7" s="1"/>
  <c r="H38" i="7" s="1"/>
  <c r="E40" i="7"/>
  <c r="E39" i="7" s="1"/>
  <c r="E25" i="7"/>
  <c r="D13" i="5"/>
  <c r="C13" i="5"/>
  <c r="D18" i="8"/>
  <c r="F28" i="8"/>
  <c r="E28" i="8"/>
  <c r="D28" i="8"/>
  <c r="F11" i="8"/>
  <c r="E11" i="8"/>
  <c r="D11" i="8"/>
  <c r="B28" i="8"/>
  <c r="C28" i="8"/>
  <c r="B35" i="8"/>
  <c r="B20" i="8"/>
  <c r="B18" i="8"/>
  <c r="B12" i="8"/>
  <c r="B14" i="8"/>
  <c r="B22" i="8"/>
  <c r="E47" i="7" l="1"/>
  <c r="D18" i="3" l="1"/>
  <c r="F16" i="3"/>
  <c r="F26" i="3"/>
  <c r="E26" i="3" l="1"/>
  <c r="E12" i="3"/>
  <c r="E14" i="3"/>
  <c r="E11" i="5" l="1"/>
  <c r="E10" i="5" s="1"/>
  <c r="F11" i="5"/>
  <c r="F10" i="5" s="1"/>
  <c r="D11" i="5"/>
  <c r="D10" i="5" s="1"/>
  <c r="C11" i="5"/>
  <c r="C10" i="5" s="1"/>
  <c r="B11" i="5"/>
  <c r="B10" i="5" s="1"/>
  <c r="H84" i="7"/>
  <c r="H83" i="7" s="1"/>
  <c r="H82" i="7" s="1"/>
  <c r="I84" i="7"/>
  <c r="I83" i="7" s="1"/>
  <c r="I82" i="7" s="1"/>
  <c r="H78" i="7"/>
  <c r="I78" i="7"/>
  <c r="H76" i="7"/>
  <c r="H75" i="7" s="1"/>
  <c r="H74" i="7" s="1"/>
  <c r="I76" i="7"/>
  <c r="I75" i="7" s="1"/>
  <c r="I74" i="7" s="1"/>
  <c r="H71" i="7"/>
  <c r="H70" i="7" s="1"/>
  <c r="I71" i="7"/>
  <c r="I70" i="7" s="1"/>
  <c r="H68" i="7"/>
  <c r="H67" i="7" s="1"/>
  <c r="I68" i="7"/>
  <c r="I67" i="7" s="1"/>
  <c r="I57" i="7"/>
  <c r="I56" i="7" s="1"/>
  <c r="H57" i="7"/>
  <c r="H56" i="7" s="1"/>
  <c r="I58" i="7"/>
  <c r="I35" i="7"/>
  <c r="I34" i="7" s="1"/>
  <c r="H36" i="7"/>
  <c r="H35" i="7" s="1"/>
  <c r="H34" i="7" s="1"/>
  <c r="I36" i="7"/>
  <c r="H32" i="7"/>
  <c r="H31" i="7" s="1"/>
  <c r="I32" i="7"/>
  <c r="I31" i="7" s="1"/>
  <c r="H29" i="7"/>
  <c r="I29" i="7"/>
  <c r="H24" i="7"/>
  <c r="H23" i="7" s="1"/>
  <c r="I24" i="7"/>
  <c r="H21" i="7"/>
  <c r="H20" i="7" s="1"/>
  <c r="I21" i="7"/>
  <c r="I20" i="7" s="1"/>
  <c r="H18" i="7"/>
  <c r="I18" i="7"/>
  <c r="H16" i="7"/>
  <c r="H15" i="7" s="1"/>
  <c r="I16" i="7"/>
  <c r="H10" i="7"/>
  <c r="H9" i="7" s="1"/>
  <c r="H8" i="7" s="1"/>
  <c r="I10" i="7"/>
  <c r="I9" i="7" s="1"/>
  <c r="I8" i="7" s="1"/>
  <c r="G84" i="7"/>
  <c r="G83" i="7" s="1"/>
  <c r="G82" i="7" s="1"/>
  <c r="G78" i="7"/>
  <c r="G76" i="7"/>
  <c r="G75" i="7" s="1"/>
  <c r="G74" i="7" s="1"/>
  <c r="G71" i="7"/>
  <c r="G70" i="7" s="1"/>
  <c r="G68" i="7"/>
  <c r="G67" i="7" s="1"/>
  <c r="F68" i="7"/>
  <c r="F67" i="7" s="1"/>
  <c r="E67" i="7"/>
  <c r="E68" i="7"/>
  <c r="G58" i="7"/>
  <c r="G57" i="7" s="1"/>
  <c r="G56" i="7" s="1"/>
  <c r="F58" i="7"/>
  <c r="F57" i="7" s="1"/>
  <c r="F56" i="7" s="1"/>
  <c r="E58" i="7"/>
  <c r="E57" i="7" s="1"/>
  <c r="E56" i="7" s="1"/>
  <c r="G36" i="7"/>
  <c r="G35" i="7" s="1"/>
  <c r="G34" i="7" s="1"/>
  <c r="G32" i="7"/>
  <c r="G31" i="7" s="1"/>
  <c r="G24" i="7"/>
  <c r="F24" i="7"/>
  <c r="F23" i="7" s="1"/>
  <c r="E24" i="7"/>
  <c r="G29" i="7"/>
  <c r="G21" i="7"/>
  <c r="G20" i="7" s="1"/>
  <c r="G16" i="7"/>
  <c r="G18" i="7"/>
  <c r="G10" i="7"/>
  <c r="G9" i="7" s="1"/>
  <c r="G8" i="7" s="1"/>
  <c r="F84" i="7"/>
  <c r="F83" i="7" s="1"/>
  <c r="F82" i="7" s="1"/>
  <c r="F78" i="7"/>
  <c r="F76" i="7"/>
  <c r="F75" i="7" s="1"/>
  <c r="F74" i="7" s="1"/>
  <c r="F71" i="7"/>
  <c r="F70" i="7" s="1"/>
  <c r="F36" i="7"/>
  <c r="F35" i="7" s="1"/>
  <c r="F34" i="7" s="1"/>
  <c r="F32" i="7"/>
  <c r="F31" i="7" s="1"/>
  <c r="F29" i="7"/>
  <c r="F21" i="7"/>
  <c r="F20" i="7" s="1"/>
  <c r="F16" i="7"/>
  <c r="F18" i="7"/>
  <c r="F10" i="7"/>
  <c r="F9" i="7" s="1"/>
  <c r="F8" i="7" s="1"/>
  <c r="E10" i="7"/>
  <c r="E82" i="7"/>
  <c r="E78" i="7"/>
  <c r="E76" i="7"/>
  <c r="E75" i="7" s="1"/>
  <c r="E74" i="7" s="1"/>
  <c r="E71" i="7"/>
  <c r="E70" i="7" s="1"/>
  <c r="E66" i="7" s="1"/>
  <c r="I15" i="7" l="1"/>
  <c r="G23" i="7"/>
  <c r="E65" i="7"/>
  <c r="I23" i="7"/>
  <c r="I14" i="7" s="1"/>
  <c r="G66" i="7"/>
  <c r="G65" i="7" s="1"/>
  <c r="G15" i="7"/>
  <c r="H66" i="7"/>
  <c r="H65" i="7" s="1"/>
  <c r="F15" i="7"/>
  <c r="F14" i="7" s="1"/>
  <c r="F66" i="7"/>
  <c r="F65" i="7" s="1"/>
  <c r="I66" i="7"/>
  <c r="I65" i="7" s="1"/>
  <c r="H14" i="7"/>
  <c r="G14" i="7" l="1"/>
  <c r="F7" i="7"/>
  <c r="F6" i="7" s="1"/>
  <c r="E36" i="7"/>
  <c r="E35" i="7" s="1"/>
  <c r="E34" i="7" s="1"/>
  <c r="E32" i="7"/>
  <c r="E31" i="7" s="1"/>
  <c r="E29" i="7"/>
  <c r="E23" i="7" s="1"/>
  <c r="E21" i="7"/>
  <c r="E20" i="7" s="1"/>
  <c r="E18" i="7"/>
  <c r="E16" i="7"/>
  <c r="E9" i="7"/>
  <c r="E8" i="7" s="1"/>
  <c r="C38" i="8"/>
  <c r="D38" i="8"/>
  <c r="E38" i="8"/>
  <c r="F38" i="8"/>
  <c r="C34" i="8"/>
  <c r="D34" i="8"/>
  <c r="E34" i="8"/>
  <c r="F34" i="8"/>
  <c r="C32" i="8"/>
  <c r="D32" i="8"/>
  <c r="E32" i="8"/>
  <c r="F32" i="8"/>
  <c r="C30" i="8"/>
  <c r="D30" i="8"/>
  <c r="E30" i="8"/>
  <c r="F30" i="8"/>
  <c r="C21" i="8"/>
  <c r="D21" i="8"/>
  <c r="E21" i="8"/>
  <c r="F21" i="8"/>
  <c r="C17" i="8"/>
  <c r="D17" i="8"/>
  <c r="E17" i="8"/>
  <c r="F17" i="8"/>
  <c r="C15" i="8"/>
  <c r="D15" i="8"/>
  <c r="E15" i="8"/>
  <c r="F15" i="8"/>
  <c r="C13" i="8"/>
  <c r="D13" i="8"/>
  <c r="E13" i="8"/>
  <c r="F13" i="8"/>
  <c r="C11" i="8"/>
  <c r="B34" i="8"/>
  <c r="B17" i="8"/>
  <c r="B38" i="8"/>
  <c r="B32" i="8"/>
  <c r="B30" i="8"/>
  <c r="B21" i="8"/>
  <c r="B15" i="8"/>
  <c r="B13" i="8"/>
  <c r="E7" i="7" l="1"/>
  <c r="E6" i="7" s="1"/>
  <c r="E15" i="7"/>
  <c r="E14" i="7" s="1"/>
  <c r="E10" i="8"/>
  <c r="B27" i="8"/>
  <c r="F10" i="8"/>
  <c r="D10" i="8"/>
  <c r="C27" i="8"/>
  <c r="C10" i="8"/>
  <c r="F27" i="8"/>
  <c r="E27" i="8"/>
  <c r="D27" i="8"/>
  <c r="B11" i="8"/>
  <c r="B10" i="8" s="1"/>
  <c r="H11" i="3"/>
  <c r="H10" i="3" s="1"/>
  <c r="G11" i="3"/>
  <c r="G31" i="3"/>
  <c r="H31" i="3"/>
  <c r="G25" i="3"/>
  <c r="H25" i="3"/>
  <c r="F31" i="3"/>
  <c r="F25" i="3"/>
  <c r="F11" i="3"/>
  <c r="F10" i="3" s="1"/>
  <c r="G16" i="3"/>
  <c r="H16" i="3"/>
  <c r="E25" i="3"/>
  <c r="D25" i="3"/>
  <c r="G24" i="3" l="1"/>
  <c r="H24" i="3"/>
  <c r="G10" i="3"/>
  <c r="F24" i="3"/>
  <c r="E31" i="3" l="1"/>
  <c r="E24" i="3" s="1"/>
  <c r="E18" i="3"/>
  <c r="E10" i="3" s="1"/>
  <c r="E11" i="3"/>
  <c r="E16" i="3"/>
  <c r="D11" i="3" l="1"/>
  <c r="D10" i="3" s="1"/>
  <c r="D16" i="3"/>
  <c r="D31" i="3"/>
  <c r="D24" i="3" s="1"/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J14" i="10" l="1"/>
  <c r="I14" i="10"/>
  <c r="I22" i="10" s="1"/>
  <c r="I28" i="10" s="1"/>
  <c r="I29" i="10" s="1"/>
  <c r="H14" i="10"/>
  <c r="H22" i="10" s="1"/>
  <c r="H28" i="10" s="1"/>
  <c r="H29" i="10" s="1"/>
  <c r="G14" i="10"/>
  <c r="G22" i="10" s="1"/>
  <c r="G28" i="10" s="1"/>
  <c r="G29" i="10" s="1"/>
  <c r="F14" i="10"/>
  <c r="F22" i="10" s="1"/>
  <c r="F28" i="10" s="1"/>
  <c r="J22" i="10"/>
  <c r="J28" i="10" s="1"/>
  <c r="J29" i="10" s="1"/>
</calcChain>
</file>

<file path=xl/sharedStrings.xml><?xml version="1.0" encoding="utf-8"?>
<sst xmlns="http://schemas.openxmlformats.org/spreadsheetml/2006/main" count="295" uniqueCount="134">
  <si>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</si>
  <si>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</si>
  <si>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</si>
  <si>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</si>
  <si>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</si>
  <si>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</si>
  <si>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</si>
  <si>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</si>
  <si>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</si>
  <si>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</si>
  <si>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</si>
  <si>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</si>
  <si>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</si>
  <si>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</si>
  <si>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</si>
  <si>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</si>
  <si>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</si>
  <si>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</si>
  <si>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</si>
  <si>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</si>
  <si>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</si>
  <si>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</si>
  <si>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</si>
  <si>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</si>
  <si>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</si>
  <si>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</si>
  <si>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</si>
  <si>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</si>
  <si>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</si>
  <si>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</si>
  <si>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Naziv</t>
  </si>
  <si>
    <t>Projekcija 
za 2026.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</si>
  <si>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</si>
  <si>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</si>
  <si>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</si>
  <si>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</si>
  <si>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</si>
  <si>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</si>
  <si>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</si>
  <si>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</si>
  <si>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</si>
  <si>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</si>
  <si>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</si>
  <si>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</si>
  <si>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</si>
  <si>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</si>
  <si>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</si>
  <si>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</si>
  <si>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</si>
  <si>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</si>
  <si>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</si>
  <si>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</si>
  <si>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</si>
  <si>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</si>
  <si>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</si>
  <si>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</si>
  <si>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</si>
  <si>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</si>
  <si>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</si>
  <si>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</si>
  <si>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</si>
  <si>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</si>
  <si>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</si>
  <si>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</si>
  <si>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</si>
  <si>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</si>
  <si>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</si>
  <si>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</si>
  <si>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za posebne namjene</t>
  </si>
  <si>
    <t>Prihodi od prodaje proizvoda, pruženih usluga i tekućih donacija</t>
  </si>
  <si>
    <t>Zatezne kamate</t>
  </si>
  <si>
    <t>Knjige</t>
  </si>
  <si>
    <t>Višak prihoda</t>
  </si>
  <si>
    <t>Tekuće donacije u naravi</t>
  </si>
  <si>
    <t xml:space="preserve">  52 Decentralizirana sredstva</t>
  </si>
  <si>
    <t xml:space="preserve">  53 Pomoći PK</t>
  </si>
  <si>
    <t>6 Donacije</t>
  </si>
  <si>
    <t xml:space="preserve">  62 Tekuće donacije</t>
  </si>
  <si>
    <t xml:space="preserve">  51 Pomoći - BPŽ</t>
  </si>
  <si>
    <t>PROGRAM 6000</t>
  </si>
  <si>
    <t>Odgoj i obrazovanje</t>
  </si>
  <si>
    <t>Aktivnost A600002</t>
  </si>
  <si>
    <t>Osnovno školstvo</t>
  </si>
  <si>
    <t>Izvor 5.2.</t>
  </si>
  <si>
    <t>DECENTRALIZIRANA SREDSTVA</t>
  </si>
  <si>
    <t>Aktivnost A600006</t>
  </si>
  <si>
    <t>Financiranje iznad minimalnog standarda-osnovno školstvo</t>
  </si>
  <si>
    <t>Izvor 3.1.</t>
  </si>
  <si>
    <t>VLASTITI PRIHODI - PK</t>
  </si>
  <si>
    <t>Izvor 4.2.</t>
  </si>
  <si>
    <t>PRIHODI ZA POSEBNE NAMJENE - PK</t>
  </si>
  <si>
    <t>Izvor 5.3.</t>
  </si>
  <si>
    <t>POMOĆI - PK</t>
  </si>
  <si>
    <t>Izvor 6.2.</t>
  </si>
  <si>
    <t>DONACIJE - PK</t>
  </si>
  <si>
    <t>Aktivnost A600012</t>
  </si>
  <si>
    <t>Osiguranje školske prehrane za djecu u riziku od siromaštva</t>
  </si>
  <si>
    <t>Izvor 5.1.</t>
  </si>
  <si>
    <t>POMOĆI - BPŽ</t>
  </si>
  <si>
    <t>Kapitalni projekt K600003</t>
  </si>
  <si>
    <t>Ulaganja u osnovne škole</t>
  </si>
  <si>
    <t>Rashodi za nabavu  dugotrajne imovine</t>
  </si>
  <si>
    <t>Rashodi za nabavu dugotrajne imovine</t>
  </si>
  <si>
    <t>Aktivnost A600011</t>
  </si>
  <si>
    <t>Pomoćnici u nastavi</t>
  </si>
  <si>
    <t>Aktivnost A600014</t>
  </si>
  <si>
    <t>Projekt "Školska shema"</t>
  </si>
  <si>
    <t>Aktivnost A600015</t>
  </si>
  <si>
    <t>Projekt "Eureka"</t>
  </si>
  <si>
    <t>Aktivnost A600027</t>
  </si>
  <si>
    <t>Projekt "Medni dan"</t>
  </si>
  <si>
    <t>Bankarske usluge</t>
  </si>
  <si>
    <t>Knjige, uredska oprema i namještaj</t>
  </si>
  <si>
    <t>Aktivnost A600031</t>
  </si>
  <si>
    <t>Prehrana za učenike osnovnih škola</t>
  </si>
  <si>
    <t>Izvor 1.1.1.</t>
  </si>
  <si>
    <t>OPĆI PRIHODI I PRIMICI</t>
  </si>
  <si>
    <t>09 OBRAZOVANJE</t>
  </si>
  <si>
    <t>091 Osnovno obrazovanje</t>
  </si>
  <si>
    <t>096 Dodatne usluge u obrazovanju</t>
  </si>
  <si>
    <t>FINANCIJSKI PLAN PRORAČUNSKOG KORISNIKA JEDINICE LOKALNE I PODRUČNE (REGIONALNE) SAMOUPRAVE 
ZA 2025. I PROJEKCIJA ZA 2026. I 2027. GODINU</t>
  </si>
  <si>
    <t>Izvršenje 2023.</t>
  </si>
  <si>
    <t>Plan 2024.</t>
  </si>
  <si>
    <t>Plan za 2025.</t>
  </si>
  <si>
    <t>Projekcija 
za 2027.</t>
  </si>
  <si>
    <t>Naknade građanima i kućanstvima na temelju osiguranja i druge naknade</t>
  </si>
  <si>
    <t>Aktivnost A600018</t>
  </si>
  <si>
    <t>S osmijehom u školu 6</t>
  </si>
  <si>
    <t>Izvor 1.1.</t>
  </si>
  <si>
    <t xml:space="preserve">Izvor 5.1. </t>
  </si>
  <si>
    <t>S osmijehom u školu 7</t>
  </si>
  <si>
    <t>Izvršenje 2023.*</t>
  </si>
  <si>
    <t>Proračun za 2025.</t>
  </si>
  <si>
    <t>Projekcija proračuna
za 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</si>
</sst>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 wrapText="1"/>
    </xf>
    <xf numFmtId="0" fontId="21" fillId="0" borderId="3" xfId="0" applyFont="1" applyBorder="1"/>
    <xf numFmtId="3" fontId="21" fillId="0" borderId="3" xfId="0" applyNumberFormat="1" applyFont="1" applyBorder="1"/>
    <xf numFmtId="0" fontId="22" fillId="0" borderId="3" xfId="0" applyFont="1" applyBorder="1"/>
    <xf numFmtId="3" fontId="0" fillId="0" borderId="0" xfId="0" applyNumberFormat="1"/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3" fillId="0" borderId="3" xfId="0" applyFont="1" applyBorder="1" applyAlignment="1">
      <alignment horizontal="left"/>
    </xf>
    <xf numFmtId="0" fontId="21" fillId="0" borderId="0" xfId="0" applyFont="1"/>
    <xf numFmtId="0" fontId="16" fillId="2" borderId="3" xfId="0" applyNumberFormat="1" applyFont="1" applyFill="1" applyBorder="1" applyAlignment="1" applyProtection="1">
      <alignment horizontal="left" vertical="center" wrapText="1"/>
    </xf>
    <xf numFmtId="0" fontId="23" fillId="0" borderId="3" xfId="0" applyFont="1" applyBorder="1"/>
    <xf numFmtId="0" fontId="22" fillId="0" borderId="3" xfId="0" applyFont="1" applyBorder="1" applyAlignment="1">
      <alignment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21" fillId="0" borderId="4" xfId="0" applyFont="1" applyBorder="1"/>
    <xf numFmtId="0" fontId="22" fillId="0" borderId="3" xfId="0" applyFont="1" applyBorder="1" applyAlignment="1">
      <alignment wrapText="1"/>
    </xf>
    <xf numFmtId="0" fontId="23" fillId="0" borderId="3" xfId="0" applyFont="1" applyBorder="1" applyAlignment="1">
      <alignment horizontal="lef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9" fillId="0" borderId="3" xfId="0" applyNumberFormat="1" applyFont="1" applyBorder="1" applyAlignment="1">
      <alignment horizontal="center"/>
    </xf>
    <xf numFmtId="3" fontId="9" fillId="4" borderId="4" xfId="0" applyNumberFormat="1" applyFont="1" applyFill="1" applyBorder="1" applyAlignment="1" applyProtection="1">
      <alignment horizontal="center" vertical="center" wrapText="1"/>
    </xf>
    <xf numFmtId="3" fontId="9" fillId="2" borderId="4" xfId="0" applyNumberFormat="1" applyFont="1" applyFill="1" applyBorder="1" applyAlignment="1">
      <alignment horizontal="center"/>
    </xf>
    <xf numFmtId="3" fontId="9" fillId="2" borderId="4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 applyProtection="1">
      <alignment horizontal="right" wrapText="1"/>
    </xf>
    <xf numFmtId="3" fontId="7" fillId="0" borderId="3" xfId="0" applyNumberFormat="1" applyFont="1" applyBorder="1"/>
    <xf numFmtId="3" fontId="9" fillId="0" borderId="3" xfId="0" applyNumberFormat="1" applyFont="1" applyBorder="1"/>
    <xf numFmtId="3" fontId="9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0" fontId="7" fillId="0" borderId="3" xfId="0" applyFont="1" applyBorder="1"/>
    <xf numFmtId="3" fontId="9" fillId="4" borderId="3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3" fontId="9" fillId="0" borderId="4" xfId="0" applyNumberFormat="1" applyFont="1" applyFill="1" applyBorder="1" applyAlignment="1" applyProtection="1">
      <alignment horizontal="center" vertical="center" wrapText="1"/>
    </xf>
    <xf numFmtId="3" fontId="9" fillId="0" borderId="3" xfId="0" applyNumberFormat="1" applyFont="1" applyFill="1" applyBorder="1" applyAlignment="1" applyProtection="1">
      <alignment horizontal="center" vertical="center" wrapText="1"/>
    </xf>
    <xf numFmtId="3" fontId="9" fillId="2" borderId="3" xfId="0" applyNumberFormat="1" applyFont="1" applyFill="1" applyBorder="1" applyAlignment="1">
      <alignment horizontal="right"/>
    </xf>
    <xf numFmtId="0" fontId="9" fillId="0" borderId="3" xfId="0" applyFont="1" applyBorder="1" applyAlignment="1">
      <alignment horizontal="left"/>
    </xf>
    <xf numFmtId="0" fontId="9" fillId="0" borderId="3" xfId="0" applyFont="1" applyBorder="1"/>
    <xf numFmtId="0" fontId="7" fillId="0" borderId="3" xfId="0" applyFont="1" applyBorder="1" applyAlignment="1">
      <alignment horizontal="left"/>
    </xf>
    <xf numFmtId="0" fontId="24" fillId="0" borderId="0" xfId="0" applyFont="1"/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9" fillId="4" borderId="3" xfId="0" applyNumberFormat="1" applyFont="1" applyFill="1" applyBorder="1" applyAlignment="1" applyProtection="1">
      <alignment horizontal="center" vertical="center" wrapText="1"/>
    </xf>
    <xf numFmtId="0" fontId="9" fillId="4" borderId="4" xfId="0" applyNumberFormat="1" applyFont="1" applyFill="1" applyBorder="1" applyAlignment="1" applyProtection="1">
      <alignment horizontal="center" vertical="center" wrapText="1"/>
    </xf>
    <xf numFmtId="0" fontId="24" fillId="0" borderId="3" xfId="0" applyFont="1" applyBorder="1"/>
    <xf numFmtId="0" fontId="9" fillId="0" borderId="3" xfId="0" applyNumberFormat="1" applyFont="1" applyFill="1" applyBorder="1" applyAlignment="1" applyProtection="1">
      <alignment horizontal="left" vertical="center" wrapText="1"/>
    </xf>
    <xf numFmtId="3" fontId="9" fillId="2" borderId="3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3" xfId="0" applyFont="1" applyBorder="1" applyAlignment="1">
      <alignment horizontal="left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1" fillId="0" borderId="3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0" fontId="21" fillId="0" borderId="3" xfId="0" applyFont="1" applyBorder="1" applyAlignment="1">
      <alignment horizontal="left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3" fillId="0" borderId="2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workbookViewId="0">
      <selection activeCell="N10" sqref="N10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21" t="s">
        <v>120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1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x14ac:dyDescent="0.25">
      <c r="A3" s="121" t="s">
        <v>19</v>
      </c>
      <c r="B3" s="121"/>
      <c r="C3" s="121"/>
      <c r="D3" s="121"/>
      <c r="E3" s="121"/>
      <c r="F3" s="121"/>
      <c r="G3" s="121"/>
      <c r="H3" s="121"/>
      <c r="I3" s="122"/>
      <c r="J3" s="122"/>
    </row>
    <row r="4" spans="1:10" ht="18" x14ac:dyDescent="0.25">
      <c r="A4" s="24"/>
      <c r="B4" s="24"/>
      <c r="C4" s="24"/>
      <c r="D4" s="24"/>
      <c r="E4" s="24"/>
      <c r="F4" s="24"/>
      <c r="G4" s="24"/>
      <c r="H4" s="24"/>
      <c r="I4" s="5"/>
      <c r="J4" s="5"/>
    </row>
    <row r="5" spans="1:10" ht="15.75" x14ac:dyDescent="0.25">
      <c r="A5" s="121" t="s">
        <v>25</v>
      </c>
      <c r="B5" s="123"/>
      <c r="C5" s="123"/>
      <c r="D5" s="123"/>
      <c r="E5" s="123"/>
      <c r="F5" s="123"/>
      <c r="G5" s="123"/>
      <c r="H5" s="123"/>
      <c r="I5" s="123"/>
      <c r="J5" s="123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6" t="s">
        <v>32</v>
      </c>
    </row>
    <row r="7" spans="1:10" ht="25.5" x14ac:dyDescent="0.25">
      <c r="A7" s="29"/>
      <c r="B7" s="30"/>
      <c r="C7" s="30"/>
      <c r="D7" s="31"/>
      <c r="E7" s="32"/>
      <c r="F7" s="3" t="s">
        <v>131</v>
      </c>
      <c r="G7" s="3" t="s">
        <v>122</v>
      </c>
      <c r="H7" s="3" t="s">
        <v>132</v>
      </c>
      <c r="I7" s="3" t="s">
        <v>40</v>
      </c>
      <c r="J7" s="3" t="s">
        <v>133</v>
      </c>
    </row>
    <row r="8" spans="1:10" x14ac:dyDescent="0.25">
      <c r="A8" s="124" t="s">
        <v>0</v>
      </c>
      <c r="B8" s="125"/>
      <c r="C8" s="125"/>
      <c r="D8" s="125"/>
      <c r="E8" s="126"/>
      <c r="F8" s="33">
        <f>F9+F10</f>
        <v>1067114.8500000001</v>
      </c>
      <c r="G8" s="33">
        <f t="shared" ref="G8:J8" si="0">G9+G10</f>
        <v>1433199.7</v>
      </c>
      <c r="H8" s="33">
        <f t="shared" si="0"/>
        <v>1656219</v>
      </c>
      <c r="I8" s="33">
        <f t="shared" si="0"/>
        <v>1656219</v>
      </c>
      <c r="J8" s="33">
        <f t="shared" si="0"/>
        <v>1656219</v>
      </c>
    </row>
    <row r="9" spans="1:10" x14ac:dyDescent="0.25">
      <c r="A9" s="127" t="s">
        <v>34</v>
      </c>
      <c r="B9" s="128"/>
      <c r="C9" s="128"/>
      <c r="D9" s="128"/>
      <c r="E9" s="120"/>
      <c r="F9" s="34">
        <v>1067114.8500000001</v>
      </c>
      <c r="G9" s="34">
        <v>1433199.7</v>
      </c>
      <c r="H9" s="34">
        <v>1656219</v>
      </c>
      <c r="I9" s="34">
        <v>1656219</v>
      </c>
      <c r="J9" s="34">
        <v>1656219</v>
      </c>
    </row>
    <row r="10" spans="1:10" x14ac:dyDescent="0.25">
      <c r="A10" s="129" t="s">
        <v>35</v>
      </c>
      <c r="B10" s="120"/>
      <c r="C10" s="120"/>
      <c r="D10" s="120"/>
      <c r="E10" s="120"/>
      <c r="F10" s="34">
        <v>0</v>
      </c>
      <c r="G10" s="34">
        <v>0</v>
      </c>
      <c r="H10" s="34">
        <v>0</v>
      </c>
      <c r="I10" s="34">
        <v>0</v>
      </c>
      <c r="J10" s="34">
        <v>0</v>
      </c>
    </row>
    <row r="11" spans="1:10" x14ac:dyDescent="0.25">
      <c r="A11" s="37" t="s">
        <v>1</v>
      </c>
      <c r="B11" s="45"/>
      <c r="C11" s="45"/>
      <c r="D11" s="45"/>
      <c r="E11" s="45"/>
      <c r="F11" s="33">
        <f>F12+F13</f>
        <v>1066354.08</v>
      </c>
      <c r="G11" s="33">
        <f t="shared" ref="G11:J11" si="1">G12+G13</f>
        <v>1433199.7</v>
      </c>
      <c r="H11" s="33">
        <f t="shared" si="1"/>
        <v>1656219</v>
      </c>
      <c r="I11" s="33">
        <f t="shared" si="1"/>
        <v>1656219</v>
      </c>
      <c r="J11" s="33">
        <f t="shared" si="1"/>
        <v>1656219</v>
      </c>
    </row>
    <row r="12" spans="1:10" x14ac:dyDescent="0.25">
      <c r="A12" s="130" t="s">
        <v>36</v>
      </c>
      <c r="B12" s="128"/>
      <c r="C12" s="128"/>
      <c r="D12" s="128"/>
      <c r="E12" s="128"/>
      <c r="F12" s="34">
        <v>1065116.02</v>
      </c>
      <c r="G12" s="34">
        <v>1431616.98</v>
      </c>
      <c r="H12" s="34">
        <v>1656219</v>
      </c>
      <c r="I12" s="34">
        <v>1656219</v>
      </c>
      <c r="J12" s="46">
        <v>1656219</v>
      </c>
    </row>
    <row r="13" spans="1:10" x14ac:dyDescent="0.25">
      <c r="A13" s="119" t="s">
        <v>37</v>
      </c>
      <c r="B13" s="120"/>
      <c r="C13" s="120"/>
      <c r="D13" s="120"/>
      <c r="E13" s="120"/>
      <c r="F13" s="47">
        <v>1238.06</v>
      </c>
      <c r="G13" s="47">
        <v>1582.72</v>
      </c>
      <c r="H13" s="47">
        <v>0</v>
      </c>
      <c r="I13" s="47">
        <v>0</v>
      </c>
      <c r="J13" s="46">
        <v>0</v>
      </c>
    </row>
    <row r="14" spans="1:10" x14ac:dyDescent="0.25">
      <c r="A14" s="131" t="s">
        <v>60</v>
      </c>
      <c r="B14" s="125"/>
      <c r="C14" s="125"/>
      <c r="D14" s="125"/>
      <c r="E14" s="125"/>
      <c r="F14" s="33">
        <f>F8-F11</f>
        <v>760.77000000001863</v>
      </c>
      <c r="G14" s="33">
        <f t="shared" ref="G14:J14" si="2">G8-G11</f>
        <v>0</v>
      </c>
      <c r="H14" s="33">
        <f t="shared" si="2"/>
        <v>0</v>
      </c>
      <c r="I14" s="33">
        <f t="shared" si="2"/>
        <v>0</v>
      </c>
      <c r="J14" s="33">
        <f t="shared" si="2"/>
        <v>0</v>
      </c>
    </row>
    <row r="15" spans="1:10" ht="18" x14ac:dyDescent="0.25">
      <c r="A15" s="2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121" t="s">
        <v>26</v>
      </c>
      <c r="B16" s="123"/>
      <c r="C16" s="123"/>
      <c r="D16" s="123"/>
      <c r="E16" s="123"/>
      <c r="F16" s="123"/>
      <c r="G16" s="123"/>
      <c r="H16" s="123"/>
      <c r="I16" s="123"/>
      <c r="J16" s="123"/>
    </row>
    <row r="17" spans="1:10" ht="18" x14ac:dyDescent="0.25">
      <c r="A17" s="2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9"/>
      <c r="B18" s="30"/>
      <c r="C18" s="30"/>
      <c r="D18" s="31"/>
      <c r="E18" s="32"/>
      <c r="F18" s="3" t="s">
        <v>131</v>
      </c>
      <c r="G18" s="3" t="s">
        <v>122</v>
      </c>
      <c r="H18" s="3" t="s">
        <v>132</v>
      </c>
      <c r="I18" s="3" t="s">
        <v>40</v>
      </c>
      <c r="J18" s="3" t="s">
        <v>133</v>
      </c>
    </row>
    <row r="19" spans="1:10" x14ac:dyDescent="0.25">
      <c r="A19" s="119" t="s">
        <v>38</v>
      </c>
      <c r="B19" s="120"/>
      <c r="C19" s="120"/>
      <c r="D19" s="120"/>
      <c r="E19" s="120"/>
      <c r="F19" s="47"/>
      <c r="G19" s="47"/>
      <c r="H19" s="47"/>
      <c r="I19" s="47"/>
      <c r="J19" s="46"/>
    </row>
    <row r="20" spans="1:10" x14ac:dyDescent="0.25">
      <c r="A20" s="119" t="s">
        <v>39</v>
      </c>
      <c r="B20" s="120"/>
      <c r="C20" s="120"/>
      <c r="D20" s="120"/>
      <c r="E20" s="120"/>
      <c r="F20" s="47"/>
      <c r="G20" s="47"/>
      <c r="H20" s="47"/>
      <c r="I20" s="47"/>
      <c r="J20" s="46"/>
    </row>
    <row r="21" spans="1:10" x14ac:dyDescent="0.25">
      <c r="A21" s="131" t="s">
        <v>2</v>
      </c>
      <c r="B21" s="125"/>
      <c r="C21" s="125"/>
      <c r="D21" s="125"/>
      <c r="E21" s="125"/>
      <c r="F21" s="33">
        <f>F19-F20</f>
        <v>0</v>
      </c>
      <c r="G21" s="33">
        <f t="shared" ref="G21:J21" si="3">G19-G20</f>
        <v>0</v>
      </c>
      <c r="H21" s="33">
        <f t="shared" si="3"/>
        <v>0</v>
      </c>
      <c r="I21" s="33">
        <f t="shared" si="3"/>
        <v>0</v>
      </c>
      <c r="J21" s="33">
        <f t="shared" si="3"/>
        <v>0</v>
      </c>
    </row>
    <row r="22" spans="1:10" x14ac:dyDescent="0.25">
      <c r="A22" s="131" t="s">
        <v>61</v>
      </c>
      <c r="B22" s="125"/>
      <c r="C22" s="125"/>
      <c r="D22" s="125"/>
      <c r="E22" s="125"/>
      <c r="F22" s="33">
        <f>F14+F21</f>
        <v>760.77000000001863</v>
      </c>
      <c r="G22" s="33">
        <f t="shared" ref="G22:J22" si="4">G14+G21</f>
        <v>0</v>
      </c>
      <c r="H22" s="33">
        <f t="shared" si="4"/>
        <v>0</v>
      </c>
      <c r="I22" s="33">
        <f t="shared" si="4"/>
        <v>0</v>
      </c>
      <c r="J22" s="33">
        <f t="shared" si="4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121" t="s">
        <v>62</v>
      </c>
      <c r="B24" s="123"/>
      <c r="C24" s="123"/>
      <c r="D24" s="123"/>
      <c r="E24" s="123"/>
      <c r="F24" s="123"/>
      <c r="G24" s="123"/>
      <c r="H24" s="123"/>
      <c r="I24" s="123"/>
      <c r="J24" s="123"/>
    </row>
    <row r="25" spans="1:10" ht="15.75" x14ac:dyDescent="0.25">
      <c r="A25" s="43"/>
      <c r="B25" s="44"/>
      <c r="C25" s="44"/>
      <c r="D25" s="44"/>
      <c r="E25" s="44"/>
      <c r="F25" s="44"/>
      <c r="G25" s="44"/>
      <c r="H25" s="44"/>
      <c r="I25" s="44"/>
      <c r="J25" s="44"/>
    </row>
    <row r="26" spans="1:10" ht="25.5" x14ac:dyDescent="0.25">
      <c r="A26" s="29"/>
      <c r="B26" s="30"/>
      <c r="C26" s="30"/>
      <c r="D26" s="31"/>
      <c r="E26" s="32"/>
      <c r="F26" s="3" t="s">
        <v>131</v>
      </c>
      <c r="G26" s="3" t="s">
        <v>122</v>
      </c>
      <c r="H26" s="3" t="s">
        <v>132</v>
      </c>
      <c r="I26" s="3" t="s">
        <v>40</v>
      </c>
      <c r="J26" s="3" t="s">
        <v>133</v>
      </c>
    </row>
    <row r="27" spans="1:10" ht="15" customHeight="1" x14ac:dyDescent="0.25">
      <c r="A27" s="134" t="s">
        <v>63</v>
      </c>
      <c r="B27" s="135"/>
      <c r="C27" s="135"/>
      <c r="D27" s="135"/>
      <c r="E27" s="136"/>
      <c r="F27" s="48">
        <v>0</v>
      </c>
      <c r="G27" s="48">
        <v>0</v>
      </c>
      <c r="H27" s="48">
        <v>0</v>
      </c>
      <c r="I27" s="48">
        <v>0</v>
      </c>
      <c r="J27" s="49">
        <v>0</v>
      </c>
    </row>
    <row r="28" spans="1:10" ht="15" customHeight="1" x14ac:dyDescent="0.25">
      <c r="A28" s="131" t="s">
        <v>64</v>
      </c>
      <c r="B28" s="125"/>
      <c r="C28" s="125"/>
      <c r="D28" s="125"/>
      <c r="E28" s="125"/>
      <c r="F28" s="50">
        <f>F22+F27</f>
        <v>760.77000000001863</v>
      </c>
      <c r="G28" s="50">
        <f t="shared" ref="G28:J28" si="5">G22+G27</f>
        <v>0</v>
      </c>
      <c r="H28" s="50">
        <f t="shared" si="5"/>
        <v>0</v>
      </c>
      <c r="I28" s="50">
        <f t="shared" si="5"/>
        <v>0</v>
      </c>
      <c r="J28" s="51">
        <f t="shared" si="5"/>
        <v>0</v>
      </c>
    </row>
    <row r="29" spans="1:10" ht="45" customHeight="1" x14ac:dyDescent="0.25">
      <c r="A29" s="124" t="s">
        <v>65</v>
      </c>
      <c r="B29" s="137"/>
      <c r="C29" s="137"/>
      <c r="D29" s="137"/>
      <c r="E29" s="138"/>
      <c r="F29" s="50"/>
      <c r="G29" s="50">
        <f t="shared" ref="G29:J29" si="6">G14+G21+G27-G28</f>
        <v>0</v>
      </c>
      <c r="H29" s="50">
        <f t="shared" si="6"/>
        <v>0</v>
      </c>
      <c r="I29" s="50">
        <f t="shared" si="6"/>
        <v>0</v>
      </c>
      <c r="J29" s="51">
        <f t="shared" si="6"/>
        <v>0</v>
      </c>
    </row>
    <row r="30" spans="1:10" ht="15.75" x14ac:dyDescent="0.25">
      <c r="A30" s="52"/>
      <c r="B30" s="53"/>
      <c r="C30" s="53"/>
      <c r="D30" s="53"/>
      <c r="E30" s="53"/>
      <c r="F30" s="53"/>
      <c r="G30" s="53"/>
      <c r="H30" s="53"/>
      <c r="I30" s="53"/>
      <c r="J30" s="53"/>
    </row>
    <row r="31" spans="1:10" ht="15.75" x14ac:dyDescent="0.25">
      <c r="A31" s="139" t="s">
        <v>59</v>
      </c>
      <c r="B31" s="139"/>
      <c r="C31" s="139"/>
      <c r="D31" s="139"/>
      <c r="E31" s="139"/>
      <c r="F31" s="139"/>
      <c r="G31" s="139"/>
      <c r="H31" s="139"/>
      <c r="I31" s="139"/>
      <c r="J31" s="139"/>
    </row>
    <row r="32" spans="1:10" ht="18" x14ac:dyDescent="0.25">
      <c r="A32" s="54"/>
      <c r="B32" s="55"/>
      <c r="C32" s="55"/>
      <c r="D32" s="55"/>
      <c r="E32" s="55"/>
      <c r="F32" s="55"/>
      <c r="G32" s="55"/>
      <c r="H32" s="56"/>
      <c r="I32" s="56"/>
      <c r="J32" s="56"/>
    </row>
    <row r="33" spans="1:10" ht="25.5" x14ac:dyDescent="0.25">
      <c r="A33" s="57"/>
      <c r="B33" s="58"/>
      <c r="C33" s="58"/>
      <c r="D33" s="59"/>
      <c r="E33" s="60"/>
      <c r="F33" s="3" t="s">
        <v>131</v>
      </c>
      <c r="G33" s="3" t="s">
        <v>122</v>
      </c>
      <c r="H33" s="3" t="s">
        <v>132</v>
      </c>
      <c r="I33" s="3" t="s">
        <v>40</v>
      </c>
      <c r="J33" s="3" t="s">
        <v>133</v>
      </c>
    </row>
    <row r="34" spans="1:10" x14ac:dyDescent="0.25">
      <c r="A34" s="134" t="s">
        <v>63</v>
      </c>
      <c r="B34" s="135"/>
      <c r="C34" s="135"/>
      <c r="D34" s="135"/>
      <c r="E34" s="136"/>
      <c r="F34" s="48">
        <v>0</v>
      </c>
      <c r="G34" s="48">
        <f>F37</f>
        <v>0</v>
      </c>
      <c r="H34" s="48">
        <f>G37</f>
        <v>0</v>
      </c>
      <c r="I34" s="48">
        <f>H37</f>
        <v>0</v>
      </c>
      <c r="J34" s="49">
        <f>I37</f>
        <v>0</v>
      </c>
    </row>
    <row r="35" spans="1:10" ht="28.5" customHeight="1" x14ac:dyDescent="0.25">
      <c r="A35" s="134" t="s">
        <v>66</v>
      </c>
      <c r="B35" s="135"/>
      <c r="C35" s="135"/>
      <c r="D35" s="135"/>
      <c r="E35" s="136"/>
      <c r="F35" s="48">
        <v>0</v>
      </c>
      <c r="G35" s="48">
        <v>0</v>
      </c>
      <c r="H35" s="48">
        <v>0</v>
      </c>
      <c r="I35" s="48">
        <v>0</v>
      </c>
      <c r="J35" s="49">
        <v>0</v>
      </c>
    </row>
    <row r="36" spans="1:10" x14ac:dyDescent="0.25">
      <c r="A36" s="134" t="s">
        <v>67</v>
      </c>
      <c r="B36" s="140"/>
      <c r="C36" s="140"/>
      <c r="D36" s="140"/>
      <c r="E36" s="141"/>
      <c r="F36" s="48">
        <v>0</v>
      </c>
      <c r="G36" s="48">
        <v>0</v>
      </c>
      <c r="H36" s="48">
        <v>0</v>
      </c>
      <c r="I36" s="48">
        <v>0</v>
      </c>
      <c r="J36" s="49">
        <v>0</v>
      </c>
    </row>
    <row r="37" spans="1:10" ht="15" customHeight="1" x14ac:dyDescent="0.25">
      <c r="A37" s="131" t="s">
        <v>64</v>
      </c>
      <c r="B37" s="125"/>
      <c r="C37" s="125"/>
      <c r="D37" s="125"/>
      <c r="E37" s="125"/>
      <c r="F37" s="35">
        <f>F34-F35+F36</f>
        <v>0</v>
      </c>
      <c r="G37" s="35">
        <f t="shared" ref="G37:J37" si="7">G34-G35+G36</f>
        <v>0</v>
      </c>
      <c r="H37" s="35">
        <f t="shared" si="7"/>
        <v>0</v>
      </c>
      <c r="I37" s="35">
        <f t="shared" si="7"/>
        <v>0</v>
      </c>
      <c r="J37" s="61">
        <f t="shared" si="7"/>
        <v>0</v>
      </c>
    </row>
    <row r="38" spans="1:10" ht="17.25" customHeight="1" x14ac:dyDescent="0.25"/>
    <row r="39" spans="1:10" x14ac:dyDescent="0.25">
      <c r="A39" s="132" t="s">
        <v>33</v>
      </c>
      <c r="B39" s="133"/>
      <c r="C39" s="133"/>
      <c r="D39" s="133"/>
      <c r="E39" s="133"/>
      <c r="F39" s="133"/>
      <c r="G39" s="133"/>
      <c r="H39" s="133"/>
      <c r="I39" s="133"/>
      <c r="J39" s="133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5"/>
  <sheetViews>
    <sheetView topLeftCell="A13" workbookViewId="0">
      <selection activeCell="H29" sqref="H2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21" t="s">
        <v>120</v>
      </c>
      <c r="B1" s="121"/>
      <c r="C1" s="121"/>
      <c r="D1" s="121"/>
      <c r="E1" s="121"/>
      <c r="F1" s="121"/>
      <c r="G1" s="121"/>
      <c r="H1" s="121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21" t="s">
        <v>19</v>
      </c>
      <c r="B3" s="121"/>
      <c r="C3" s="121"/>
      <c r="D3" s="121"/>
      <c r="E3" s="121"/>
      <c r="F3" s="121"/>
      <c r="G3" s="121"/>
      <c r="H3" s="121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21" t="s">
        <v>4</v>
      </c>
      <c r="B5" s="121"/>
      <c r="C5" s="121"/>
      <c r="D5" s="121"/>
      <c r="E5" s="121"/>
      <c r="F5" s="121"/>
      <c r="G5" s="121"/>
      <c r="H5" s="121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121" t="s">
        <v>41</v>
      </c>
      <c r="B7" s="121"/>
      <c r="C7" s="121"/>
      <c r="D7" s="121"/>
      <c r="E7" s="121"/>
      <c r="F7" s="121"/>
      <c r="G7" s="121"/>
      <c r="H7" s="121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0" t="s">
        <v>5</v>
      </c>
      <c r="B9" s="19" t="s">
        <v>6</v>
      </c>
      <c r="C9" s="19" t="s">
        <v>3</v>
      </c>
      <c r="D9" s="19" t="s">
        <v>121</v>
      </c>
      <c r="E9" s="20" t="s">
        <v>122</v>
      </c>
      <c r="F9" s="20" t="s">
        <v>123</v>
      </c>
      <c r="G9" s="20" t="s">
        <v>31</v>
      </c>
      <c r="H9" s="20" t="s">
        <v>124</v>
      </c>
    </row>
    <row r="10" spans="1:8" x14ac:dyDescent="0.25">
      <c r="A10" s="100"/>
      <c r="B10" s="101"/>
      <c r="C10" s="102" t="s">
        <v>0</v>
      </c>
      <c r="D10" s="103">
        <f>D11+D16+D18</f>
        <v>1067114.8500000001</v>
      </c>
      <c r="E10" s="104">
        <f>E11+E16+E18</f>
        <v>1433199.7000000002</v>
      </c>
      <c r="F10" s="104">
        <f>F11+F16</f>
        <v>1656219</v>
      </c>
      <c r="G10" s="104">
        <f t="shared" ref="G10:H10" si="0">G11+G16</f>
        <v>1656219</v>
      </c>
      <c r="H10" s="104">
        <f t="shared" si="0"/>
        <v>1656219</v>
      </c>
    </row>
    <row r="11" spans="1:8" ht="15.75" customHeight="1" x14ac:dyDescent="0.25">
      <c r="A11" s="11">
        <v>6</v>
      </c>
      <c r="B11" s="11"/>
      <c r="C11" s="11" t="s">
        <v>7</v>
      </c>
      <c r="D11" s="90">
        <f>SUM(D12:D15)</f>
        <v>1067114.8500000001</v>
      </c>
      <c r="E11" s="105">
        <f>SUM(E12:E15)</f>
        <v>1433199.7000000002</v>
      </c>
      <c r="F11" s="105">
        <f>SUM(F12:F15)</f>
        <v>1656219</v>
      </c>
      <c r="G11" s="105">
        <f t="shared" ref="G11:H11" si="1">SUM(G12:G15)</f>
        <v>1656219</v>
      </c>
      <c r="H11" s="105">
        <f t="shared" si="1"/>
        <v>1656219</v>
      </c>
    </row>
    <row r="12" spans="1:8" ht="38.25" x14ac:dyDescent="0.25">
      <c r="A12" s="11"/>
      <c r="B12" s="16">
        <v>63</v>
      </c>
      <c r="C12" s="16" t="s">
        <v>28</v>
      </c>
      <c r="D12" s="91">
        <v>998798.98</v>
      </c>
      <c r="E12" s="92">
        <f>1292774.4+45217.36+18513.35</f>
        <v>1356505.11</v>
      </c>
      <c r="F12" s="92">
        <f>1356350+200+19600+103944+100000</f>
        <v>1580094</v>
      </c>
      <c r="G12" s="92">
        <v>1580094</v>
      </c>
      <c r="H12" s="92">
        <v>1580094</v>
      </c>
    </row>
    <row r="13" spans="1:8" x14ac:dyDescent="0.25">
      <c r="A13" s="12"/>
      <c r="B13" s="12">
        <v>65</v>
      </c>
      <c r="C13" s="12" t="s">
        <v>68</v>
      </c>
      <c r="D13" s="91">
        <v>1286.9000000000001</v>
      </c>
      <c r="E13" s="92">
        <v>4997.28</v>
      </c>
      <c r="F13" s="92">
        <v>5200</v>
      </c>
      <c r="G13" s="92">
        <v>5200</v>
      </c>
      <c r="H13" s="92">
        <v>5200</v>
      </c>
    </row>
    <row r="14" spans="1:8" ht="38.25" x14ac:dyDescent="0.25">
      <c r="A14" s="12"/>
      <c r="B14" s="12">
        <v>66</v>
      </c>
      <c r="C14" s="62" t="s">
        <v>69</v>
      </c>
      <c r="D14" s="91">
        <v>1874.73</v>
      </c>
      <c r="E14" s="92">
        <f>9672.31+600</f>
        <v>10272.31</v>
      </c>
      <c r="F14" s="92">
        <v>9500</v>
      </c>
      <c r="G14" s="92">
        <v>9500</v>
      </c>
      <c r="H14" s="92">
        <v>9500</v>
      </c>
    </row>
    <row r="15" spans="1:8" ht="38.25" x14ac:dyDescent="0.25">
      <c r="A15" s="12"/>
      <c r="B15" s="12">
        <v>67</v>
      </c>
      <c r="C15" s="16" t="s">
        <v>29</v>
      </c>
      <c r="D15" s="91">
        <v>65154.239999999998</v>
      </c>
      <c r="E15" s="92">
        <v>61425</v>
      </c>
      <c r="F15" s="92">
        <v>61425</v>
      </c>
      <c r="G15" s="92">
        <v>61425</v>
      </c>
      <c r="H15" s="92">
        <v>61425</v>
      </c>
    </row>
    <row r="16" spans="1:8" ht="25.5" x14ac:dyDescent="0.25">
      <c r="A16" s="14">
        <v>7</v>
      </c>
      <c r="B16" s="15"/>
      <c r="C16" s="25" t="s">
        <v>8</v>
      </c>
      <c r="D16" s="90">
        <f>SUM(D17)</f>
        <v>0</v>
      </c>
      <c r="E16" s="105">
        <f>SUM(E17)</f>
        <v>0</v>
      </c>
      <c r="F16" s="105">
        <f>SUM(F17)</f>
        <v>0</v>
      </c>
      <c r="G16" s="105">
        <f t="shared" ref="G16:H16" si="2">SUM(G17)</f>
        <v>0</v>
      </c>
      <c r="H16" s="105">
        <f t="shared" si="2"/>
        <v>0</v>
      </c>
    </row>
    <row r="17" spans="1:15" ht="38.25" x14ac:dyDescent="0.25">
      <c r="A17" s="16"/>
      <c r="B17" s="16">
        <v>72</v>
      </c>
      <c r="C17" s="26" t="s">
        <v>27</v>
      </c>
      <c r="D17" s="91">
        <v>0</v>
      </c>
      <c r="E17" s="92">
        <v>0</v>
      </c>
      <c r="F17" s="92">
        <v>0</v>
      </c>
      <c r="G17" s="92">
        <v>0</v>
      </c>
      <c r="H17" s="93">
        <v>0</v>
      </c>
      <c r="K17" s="66"/>
      <c r="L17" s="66"/>
      <c r="M17" s="66"/>
      <c r="O17" s="66"/>
    </row>
    <row r="18" spans="1:15" x14ac:dyDescent="0.25">
      <c r="A18" s="106">
        <v>9</v>
      </c>
      <c r="B18" s="98"/>
      <c r="C18" s="98" t="s">
        <v>72</v>
      </c>
      <c r="D18" s="107">
        <f>D19</f>
        <v>0</v>
      </c>
      <c r="E18" s="95">
        <f>SUM(E19)</f>
        <v>0</v>
      </c>
      <c r="F18" s="98">
        <v>0</v>
      </c>
      <c r="G18" s="98">
        <v>0</v>
      </c>
      <c r="H18" s="98">
        <v>0</v>
      </c>
    </row>
    <row r="19" spans="1:15" x14ac:dyDescent="0.25">
      <c r="A19" s="98"/>
      <c r="B19" s="108">
        <v>92</v>
      </c>
      <c r="C19" s="98" t="s">
        <v>72</v>
      </c>
      <c r="D19" s="98"/>
      <c r="E19" s="94">
        <v>0</v>
      </c>
      <c r="F19" s="98"/>
      <c r="G19" s="98">
        <v>0</v>
      </c>
      <c r="H19" s="98">
        <v>0</v>
      </c>
    </row>
    <row r="20" spans="1:15" x14ac:dyDescent="0.25">
      <c r="A20" s="109"/>
      <c r="B20" s="109"/>
      <c r="C20" s="109"/>
      <c r="D20" s="109"/>
      <c r="E20" s="109"/>
      <c r="F20" s="109"/>
      <c r="G20" s="109"/>
      <c r="H20" s="109"/>
    </row>
    <row r="21" spans="1:15" ht="15.75" x14ac:dyDescent="0.25">
      <c r="A21" s="139" t="s">
        <v>42</v>
      </c>
      <c r="B21" s="142"/>
      <c r="C21" s="142"/>
      <c r="D21" s="142"/>
      <c r="E21" s="142"/>
      <c r="F21" s="142"/>
      <c r="G21" s="142"/>
      <c r="H21" s="142"/>
    </row>
    <row r="22" spans="1:15" ht="18" x14ac:dyDescent="0.25">
      <c r="A22" s="110"/>
      <c r="B22" s="110"/>
      <c r="C22" s="110"/>
      <c r="D22" s="110"/>
      <c r="E22" s="110"/>
      <c r="F22" s="110"/>
      <c r="G22" s="111"/>
      <c r="H22" s="111"/>
    </row>
    <row r="23" spans="1:15" ht="25.5" x14ac:dyDescent="0.25">
      <c r="A23" s="112" t="s">
        <v>5</v>
      </c>
      <c r="B23" s="113" t="s">
        <v>6</v>
      </c>
      <c r="C23" s="113" t="s">
        <v>9</v>
      </c>
      <c r="D23" s="113" t="s">
        <v>121</v>
      </c>
      <c r="E23" s="112" t="s">
        <v>122</v>
      </c>
      <c r="F23" s="112" t="s">
        <v>123</v>
      </c>
      <c r="G23" s="112" t="s">
        <v>31</v>
      </c>
      <c r="H23" s="112" t="s">
        <v>124</v>
      </c>
    </row>
    <row r="24" spans="1:15" x14ac:dyDescent="0.25">
      <c r="A24" s="100"/>
      <c r="B24" s="101"/>
      <c r="C24" s="102" t="s">
        <v>1</v>
      </c>
      <c r="D24" s="103">
        <f>D25+D31</f>
        <v>1066354.0799999998</v>
      </c>
      <c r="E24" s="103">
        <f>E25+E31</f>
        <v>1433200.2500000002</v>
      </c>
      <c r="F24" s="103">
        <f t="shared" ref="F24:H24" si="3">F25+F31</f>
        <v>1656218.9</v>
      </c>
      <c r="G24" s="103">
        <f t="shared" si="3"/>
        <v>1656219</v>
      </c>
      <c r="H24" s="103">
        <f t="shared" si="3"/>
        <v>1656219</v>
      </c>
    </row>
    <row r="25" spans="1:15" ht="15.75" customHeight="1" x14ac:dyDescent="0.25">
      <c r="A25" s="11">
        <v>3</v>
      </c>
      <c r="B25" s="11"/>
      <c r="C25" s="11" t="s">
        <v>10</v>
      </c>
      <c r="D25" s="90">
        <f>SUM(D26:D30)</f>
        <v>1065116.0199999998</v>
      </c>
      <c r="E25" s="90">
        <f>SUM(E26:E30)</f>
        <v>1420900.2500000002</v>
      </c>
      <c r="F25" s="90">
        <f>SUM(F26:F30)</f>
        <v>1644018.9</v>
      </c>
      <c r="G25" s="90">
        <f t="shared" ref="G25:H25" si="4">SUM(G26:G30)</f>
        <v>1644019</v>
      </c>
      <c r="H25" s="90">
        <f t="shared" si="4"/>
        <v>1644019</v>
      </c>
    </row>
    <row r="26" spans="1:15" ht="15.75" customHeight="1" x14ac:dyDescent="0.25">
      <c r="A26" s="11"/>
      <c r="B26" s="16">
        <v>31</v>
      </c>
      <c r="C26" s="16" t="s">
        <v>11</v>
      </c>
      <c r="D26" s="91">
        <v>892421.62</v>
      </c>
      <c r="E26" s="92">
        <f>530.9+935942.89+65043.21+157941.84+95+7134.68+2000+1177.27+7842.56+1294.08+500+4000+1500+28000+200+3800</f>
        <v>1217002.4300000002</v>
      </c>
      <c r="F26" s="92">
        <f>530.9+1070000+67000+180000+2000+7000+6200+91600+600+9244</f>
        <v>1434174.9</v>
      </c>
      <c r="G26" s="92">
        <v>1434175</v>
      </c>
      <c r="H26" s="92">
        <v>1434175</v>
      </c>
    </row>
    <row r="27" spans="1:15" x14ac:dyDescent="0.25">
      <c r="A27" s="12"/>
      <c r="B27" s="12">
        <v>32</v>
      </c>
      <c r="C27" s="12" t="s">
        <v>22</v>
      </c>
      <c r="D27" s="91">
        <v>163563.32999999999</v>
      </c>
      <c r="E27" s="92">
        <v>203358</v>
      </c>
      <c r="F27" s="92">
        <v>208194</v>
      </c>
      <c r="G27" s="92">
        <v>208194</v>
      </c>
      <c r="H27" s="92">
        <v>208194</v>
      </c>
    </row>
    <row r="28" spans="1:15" x14ac:dyDescent="0.25">
      <c r="A28" s="12"/>
      <c r="B28" s="12">
        <v>34</v>
      </c>
      <c r="C28" s="12" t="s">
        <v>70</v>
      </c>
      <c r="D28" s="91">
        <v>334.91</v>
      </c>
      <c r="E28" s="92">
        <v>39.82</v>
      </c>
      <c r="F28" s="92">
        <v>1000</v>
      </c>
      <c r="G28" s="92">
        <v>1000</v>
      </c>
      <c r="H28" s="92">
        <v>1000</v>
      </c>
    </row>
    <row r="29" spans="1:15" ht="38.25" x14ac:dyDescent="0.25">
      <c r="A29" s="12"/>
      <c r="B29" s="12">
        <v>37</v>
      </c>
      <c r="C29" s="62" t="s">
        <v>125</v>
      </c>
      <c r="D29" s="91">
        <v>8300.7199999999993</v>
      </c>
      <c r="E29" s="91"/>
      <c r="F29" s="92"/>
      <c r="G29" s="92"/>
      <c r="H29" s="92"/>
    </row>
    <row r="30" spans="1:15" x14ac:dyDescent="0.25">
      <c r="A30" s="12"/>
      <c r="B30" s="12">
        <v>38</v>
      </c>
      <c r="C30" s="12" t="s">
        <v>73</v>
      </c>
      <c r="D30" s="91">
        <v>495.44</v>
      </c>
      <c r="E30" s="91">
        <v>500</v>
      </c>
      <c r="F30" s="92">
        <v>650</v>
      </c>
      <c r="G30" s="92">
        <v>650</v>
      </c>
      <c r="H30" s="92">
        <v>650</v>
      </c>
    </row>
    <row r="31" spans="1:15" ht="25.5" x14ac:dyDescent="0.25">
      <c r="A31" s="14">
        <v>4</v>
      </c>
      <c r="B31" s="15"/>
      <c r="C31" s="25" t="s">
        <v>12</v>
      </c>
      <c r="D31" s="90">
        <f>SUM(D32:D33)</f>
        <v>1238.06</v>
      </c>
      <c r="E31" s="90">
        <f>SUM(E32:E33)</f>
        <v>12300</v>
      </c>
      <c r="F31" s="90">
        <f>SUM(F32:F33)</f>
        <v>12200</v>
      </c>
      <c r="G31" s="90">
        <f t="shared" ref="G31:H31" si="5">SUM(G32:G33)</f>
        <v>12200</v>
      </c>
      <c r="H31" s="90">
        <f t="shared" si="5"/>
        <v>12200</v>
      </c>
    </row>
    <row r="32" spans="1:15" ht="38.25" x14ac:dyDescent="0.25">
      <c r="A32" s="16"/>
      <c r="B32" s="16">
        <v>41</v>
      </c>
      <c r="C32" s="26" t="s">
        <v>13</v>
      </c>
      <c r="D32" s="91">
        <v>0</v>
      </c>
      <c r="E32" s="92">
        <v>0</v>
      </c>
      <c r="F32" s="92">
        <v>0</v>
      </c>
      <c r="G32" s="92">
        <v>0</v>
      </c>
      <c r="H32" s="93">
        <v>0</v>
      </c>
    </row>
    <row r="33" spans="1:8" x14ac:dyDescent="0.25">
      <c r="A33" s="114"/>
      <c r="B33" s="108">
        <v>42</v>
      </c>
      <c r="C33" s="98" t="s">
        <v>71</v>
      </c>
      <c r="D33" s="94">
        <v>1238.06</v>
      </c>
      <c r="E33" s="94">
        <f>11000+1100+200</f>
        <v>12300</v>
      </c>
      <c r="F33" s="94">
        <f>11000+200+1000</f>
        <v>12200</v>
      </c>
      <c r="G33" s="94">
        <f>11000+200+1000</f>
        <v>12200</v>
      </c>
      <c r="H33" s="94">
        <f>11000+200+1000</f>
        <v>12200</v>
      </c>
    </row>
    <row r="34" spans="1:8" x14ac:dyDescent="0.25">
      <c r="A34" s="109"/>
      <c r="B34" s="109"/>
      <c r="C34" s="109"/>
      <c r="D34" s="109"/>
      <c r="E34" s="109"/>
      <c r="F34" s="109"/>
      <c r="G34" s="109"/>
      <c r="H34" s="109"/>
    </row>
    <row r="35" spans="1:8" x14ac:dyDescent="0.25">
      <c r="A35" s="109"/>
      <c r="B35" s="109"/>
      <c r="C35" s="109"/>
      <c r="D35" s="109"/>
      <c r="E35" s="109"/>
      <c r="F35" s="109"/>
      <c r="G35" s="109"/>
      <c r="H35" s="109"/>
    </row>
  </sheetData>
  <mergeCells count="5">
    <mergeCell ref="A21:H21"/>
    <mergeCell ref="A1:H1"/>
    <mergeCell ref="A3:H3"/>
    <mergeCell ref="A5:H5"/>
    <mergeCell ref="A7:H7"/>
  </mergeCells>
  <pageMargins left="0.7" right="0.7" top="0.75" bottom="0.75" header="0.3" footer="0.3"/>
  <pageSetup paperSize="9" scale="73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topLeftCell="A19" workbookViewId="0">
      <selection activeCell="L26" sqref="L26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21" t="s">
        <v>120</v>
      </c>
      <c r="B1" s="121"/>
      <c r="C1" s="121"/>
      <c r="D1" s="121"/>
      <c r="E1" s="121"/>
      <c r="F1" s="121"/>
    </row>
    <row r="2" spans="1:6" ht="18" customHeight="1" x14ac:dyDescent="0.25">
      <c r="A2" s="24"/>
      <c r="B2" s="24"/>
      <c r="C2" s="24"/>
      <c r="D2" s="24"/>
      <c r="E2" s="24"/>
      <c r="F2" s="24"/>
    </row>
    <row r="3" spans="1:6" ht="15.75" customHeight="1" x14ac:dyDescent="0.25">
      <c r="A3" s="121" t="s">
        <v>19</v>
      </c>
      <c r="B3" s="121"/>
      <c r="C3" s="121"/>
      <c r="D3" s="121"/>
      <c r="E3" s="121"/>
      <c r="F3" s="121"/>
    </row>
    <row r="4" spans="1:6" ht="18" x14ac:dyDescent="0.25">
      <c r="B4" s="24"/>
      <c r="C4" s="24"/>
      <c r="D4" s="24"/>
      <c r="E4" s="5"/>
      <c r="F4" s="5"/>
    </row>
    <row r="5" spans="1:6" ht="18" customHeight="1" x14ac:dyDescent="0.25">
      <c r="A5" s="121" t="s">
        <v>4</v>
      </c>
      <c r="B5" s="121"/>
      <c r="C5" s="121"/>
      <c r="D5" s="121"/>
      <c r="E5" s="121"/>
      <c r="F5" s="121"/>
    </row>
    <row r="6" spans="1:6" ht="18" x14ac:dyDescent="0.25">
      <c r="A6" s="24"/>
      <c r="B6" s="24"/>
      <c r="C6" s="24"/>
      <c r="D6" s="24"/>
      <c r="E6" s="5"/>
      <c r="F6" s="5"/>
    </row>
    <row r="7" spans="1:6" ht="15.75" customHeight="1" x14ac:dyDescent="0.25">
      <c r="A7" s="121" t="s">
        <v>43</v>
      </c>
      <c r="B7" s="121"/>
      <c r="C7" s="121"/>
      <c r="D7" s="121"/>
      <c r="E7" s="121"/>
      <c r="F7" s="121"/>
    </row>
    <row r="8" spans="1:6" ht="18" x14ac:dyDescent="0.25">
      <c r="A8" s="24"/>
      <c r="B8" s="24"/>
      <c r="C8" s="24"/>
      <c r="D8" s="24"/>
      <c r="E8" s="5"/>
      <c r="F8" s="5"/>
    </row>
    <row r="9" spans="1:6" ht="25.5" x14ac:dyDescent="0.25">
      <c r="A9" s="20" t="s">
        <v>45</v>
      </c>
      <c r="B9" s="19" t="s">
        <v>121</v>
      </c>
      <c r="C9" s="20" t="s">
        <v>122</v>
      </c>
      <c r="D9" s="20" t="s">
        <v>123</v>
      </c>
      <c r="E9" s="20" t="s">
        <v>31</v>
      </c>
      <c r="F9" s="20" t="s">
        <v>124</v>
      </c>
    </row>
    <row r="10" spans="1:6" x14ac:dyDescent="0.25">
      <c r="A10" s="115" t="s">
        <v>0</v>
      </c>
      <c r="B10" s="103">
        <f>B11+B13+B15+B17+B21</f>
        <v>1067114.8500000001</v>
      </c>
      <c r="C10" s="103">
        <f t="shared" ref="C10:F10" si="0">C11+C13+C15+C17+C21</f>
        <v>1433199.7</v>
      </c>
      <c r="D10" s="103">
        <f t="shared" si="0"/>
        <v>1656219</v>
      </c>
      <c r="E10" s="103">
        <f t="shared" si="0"/>
        <v>1656219</v>
      </c>
      <c r="F10" s="103">
        <f t="shared" si="0"/>
        <v>1656219</v>
      </c>
    </row>
    <row r="11" spans="1:6" x14ac:dyDescent="0.25">
      <c r="A11" s="25" t="s">
        <v>49</v>
      </c>
      <c r="B11" s="104">
        <f>B12</f>
        <v>769.41</v>
      </c>
      <c r="C11" s="104">
        <f t="shared" ref="C11" si="1">C12</f>
        <v>18513.349999999999</v>
      </c>
      <c r="D11" s="104">
        <f>D12</f>
        <v>19600</v>
      </c>
      <c r="E11" s="104">
        <f>E12</f>
        <v>19600</v>
      </c>
      <c r="F11" s="104">
        <f>F12</f>
        <v>19600</v>
      </c>
    </row>
    <row r="12" spans="1:6" x14ac:dyDescent="0.25">
      <c r="A12" s="13" t="s">
        <v>50</v>
      </c>
      <c r="B12" s="92">
        <f>769.41</f>
        <v>769.41</v>
      </c>
      <c r="C12" s="92">
        <v>18513.349999999999</v>
      </c>
      <c r="D12" s="92">
        <v>19600</v>
      </c>
      <c r="E12" s="92">
        <v>19600</v>
      </c>
      <c r="F12" s="92">
        <v>19600</v>
      </c>
    </row>
    <row r="13" spans="1:6" x14ac:dyDescent="0.25">
      <c r="A13" s="25" t="s">
        <v>51</v>
      </c>
      <c r="B13" s="116">
        <f>B14</f>
        <v>1055.81</v>
      </c>
      <c r="C13" s="116">
        <f t="shared" ref="C13:F13" si="2">C14</f>
        <v>9672.31</v>
      </c>
      <c r="D13" s="116">
        <f t="shared" si="2"/>
        <v>8500</v>
      </c>
      <c r="E13" s="116">
        <f t="shared" si="2"/>
        <v>8500</v>
      </c>
      <c r="F13" s="116">
        <f t="shared" si="2"/>
        <v>8500</v>
      </c>
    </row>
    <row r="14" spans="1:6" x14ac:dyDescent="0.25">
      <c r="A14" s="13" t="s">
        <v>52</v>
      </c>
      <c r="B14" s="92">
        <f>512.36+543.45</f>
        <v>1055.81</v>
      </c>
      <c r="C14" s="92">
        <v>9672.31</v>
      </c>
      <c r="D14" s="92">
        <v>8500</v>
      </c>
      <c r="E14" s="92">
        <v>8500</v>
      </c>
      <c r="F14" s="92">
        <v>8500</v>
      </c>
    </row>
    <row r="15" spans="1:6" ht="25.5" x14ac:dyDescent="0.25">
      <c r="A15" s="11" t="s">
        <v>47</v>
      </c>
      <c r="B15" s="89">
        <f>B16</f>
        <v>1286.9000000000001</v>
      </c>
      <c r="C15" s="89">
        <f t="shared" ref="C15:F15" si="3">C16</f>
        <v>4997.28</v>
      </c>
      <c r="D15" s="89">
        <f t="shared" si="3"/>
        <v>5200</v>
      </c>
      <c r="E15" s="89">
        <f t="shared" si="3"/>
        <v>5200</v>
      </c>
      <c r="F15" s="89">
        <f t="shared" si="3"/>
        <v>5200</v>
      </c>
    </row>
    <row r="16" spans="1:6" ht="25.5" x14ac:dyDescent="0.25">
      <c r="A16" s="18" t="s">
        <v>48</v>
      </c>
      <c r="B16" s="91">
        <v>1286.9000000000001</v>
      </c>
      <c r="C16" s="92">
        <v>4997.28</v>
      </c>
      <c r="D16" s="92">
        <v>5200</v>
      </c>
      <c r="E16" s="92">
        <v>5200</v>
      </c>
      <c r="F16" s="92">
        <v>5200</v>
      </c>
    </row>
    <row r="17" spans="1:6" x14ac:dyDescent="0.25">
      <c r="A17" s="115" t="s">
        <v>46</v>
      </c>
      <c r="B17" s="116">
        <f>SUM(B18:B20)</f>
        <v>1063183.81</v>
      </c>
      <c r="C17" s="116">
        <f t="shared" ref="C17:F17" si="4">SUM(C18:C20)</f>
        <v>1399416.76</v>
      </c>
      <c r="D17" s="116">
        <f t="shared" si="4"/>
        <v>1621919</v>
      </c>
      <c r="E17" s="116">
        <f t="shared" si="4"/>
        <v>1621919</v>
      </c>
      <c r="F17" s="116">
        <f t="shared" si="4"/>
        <v>1621919</v>
      </c>
    </row>
    <row r="18" spans="1:6" x14ac:dyDescent="0.25">
      <c r="A18" s="117" t="s">
        <v>78</v>
      </c>
      <c r="B18" s="92">
        <f>38880.39-769.41</f>
        <v>38110.979999999996</v>
      </c>
      <c r="C18" s="92">
        <v>45217.36</v>
      </c>
      <c r="D18" s="92">
        <f>200+103944</f>
        <v>104144</v>
      </c>
      <c r="E18" s="92">
        <v>104144</v>
      </c>
      <c r="F18" s="93">
        <v>104144</v>
      </c>
    </row>
    <row r="19" spans="1:6" x14ac:dyDescent="0.25">
      <c r="A19" s="13" t="s">
        <v>74</v>
      </c>
      <c r="B19" s="92">
        <v>65154.239999999998</v>
      </c>
      <c r="C19" s="92">
        <v>61425</v>
      </c>
      <c r="D19" s="92">
        <v>61425</v>
      </c>
      <c r="E19" s="92">
        <v>61425</v>
      </c>
      <c r="F19" s="93">
        <v>61425</v>
      </c>
    </row>
    <row r="20" spans="1:6" x14ac:dyDescent="0.25">
      <c r="A20" s="118" t="s">
        <v>75</v>
      </c>
      <c r="B20" s="94">
        <f>953384.76+6533.83</f>
        <v>959918.59</v>
      </c>
      <c r="C20" s="94">
        <v>1292774.3999999999</v>
      </c>
      <c r="D20" s="94">
        <v>1456350</v>
      </c>
      <c r="E20" s="94">
        <v>1456350</v>
      </c>
      <c r="F20" s="94">
        <v>1456350</v>
      </c>
    </row>
    <row r="21" spans="1:6" x14ac:dyDescent="0.25">
      <c r="A21" s="106" t="s">
        <v>76</v>
      </c>
      <c r="B21" s="87">
        <f>B22</f>
        <v>818.92000000000007</v>
      </c>
      <c r="C21" s="87">
        <f t="shared" ref="C21:F21" si="5">C22</f>
        <v>600</v>
      </c>
      <c r="D21" s="87">
        <f t="shared" si="5"/>
        <v>1000</v>
      </c>
      <c r="E21" s="87">
        <f t="shared" si="5"/>
        <v>1000</v>
      </c>
      <c r="F21" s="87">
        <f t="shared" si="5"/>
        <v>1000</v>
      </c>
    </row>
    <row r="22" spans="1:6" x14ac:dyDescent="0.25">
      <c r="A22" s="118" t="s">
        <v>77</v>
      </c>
      <c r="B22" s="94">
        <f>765.82+53.1</f>
        <v>818.92000000000007</v>
      </c>
      <c r="C22" s="94">
        <v>600</v>
      </c>
      <c r="D22" s="94">
        <v>1000</v>
      </c>
      <c r="E22" s="94">
        <v>1000</v>
      </c>
      <c r="F22" s="94">
        <v>1000</v>
      </c>
    </row>
    <row r="23" spans="1:6" x14ac:dyDescent="0.25">
      <c r="A23" s="109"/>
      <c r="B23" s="109"/>
      <c r="C23" s="109"/>
      <c r="D23" s="109"/>
      <c r="E23" s="109"/>
      <c r="F23" s="109"/>
    </row>
    <row r="24" spans="1:6" ht="15.75" customHeight="1" x14ac:dyDescent="0.25">
      <c r="A24" s="139" t="s">
        <v>44</v>
      </c>
      <c r="B24" s="139"/>
      <c r="C24" s="139"/>
      <c r="D24" s="139"/>
      <c r="E24" s="139"/>
      <c r="F24" s="139"/>
    </row>
    <row r="25" spans="1:6" ht="18" x14ac:dyDescent="0.25">
      <c r="A25" s="110"/>
      <c r="B25" s="110"/>
      <c r="C25" s="110"/>
      <c r="D25" s="110"/>
      <c r="E25" s="111"/>
      <c r="F25" s="111"/>
    </row>
    <row r="26" spans="1:6" ht="25.5" x14ac:dyDescent="0.25">
      <c r="A26" s="112" t="s">
        <v>45</v>
      </c>
      <c r="B26" s="113" t="s">
        <v>121</v>
      </c>
      <c r="C26" s="112" t="s">
        <v>122</v>
      </c>
      <c r="D26" s="112" t="s">
        <v>123</v>
      </c>
      <c r="E26" s="112" t="s">
        <v>31</v>
      </c>
      <c r="F26" s="112" t="s">
        <v>124</v>
      </c>
    </row>
    <row r="27" spans="1:6" x14ac:dyDescent="0.25">
      <c r="A27" s="115" t="s">
        <v>1</v>
      </c>
      <c r="B27" s="103">
        <f>B28+B30+B32+B34+B38</f>
        <v>1066353.83</v>
      </c>
      <c r="C27" s="103">
        <f t="shared" ref="C27:F27" si="6">C28+C30+C32+C34+C38</f>
        <v>1433199.7</v>
      </c>
      <c r="D27" s="103">
        <f t="shared" si="6"/>
        <v>1656219</v>
      </c>
      <c r="E27" s="103">
        <f t="shared" si="6"/>
        <v>1656219</v>
      </c>
      <c r="F27" s="103">
        <f t="shared" si="6"/>
        <v>1656219</v>
      </c>
    </row>
    <row r="28" spans="1:6" ht="15.75" customHeight="1" x14ac:dyDescent="0.25">
      <c r="A28" s="25" t="s">
        <v>49</v>
      </c>
      <c r="B28" s="89">
        <f>B29</f>
        <v>769.41</v>
      </c>
      <c r="C28" s="89">
        <f>C29</f>
        <v>18513.349999999999</v>
      </c>
      <c r="D28" s="89">
        <f>D29</f>
        <v>19600</v>
      </c>
      <c r="E28" s="89">
        <f>E29</f>
        <v>19600</v>
      </c>
      <c r="F28" s="89">
        <f>F29</f>
        <v>19600</v>
      </c>
    </row>
    <row r="29" spans="1:6" x14ac:dyDescent="0.25">
      <c r="A29" s="13" t="s">
        <v>50</v>
      </c>
      <c r="B29" s="91">
        <v>769.41</v>
      </c>
      <c r="C29" s="92">
        <v>18513.349999999999</v>
      </c>
      <c r="D29" s="92">
        <v>19600</v>
      </c>
      <c r="E29" s="92">
        <v>19600</v>
      </c>
      <c r="F29" s="92">
        <v>19600</v>
      </c>
    </row>
    <row r="30" spans="1:6" x14ac:dyDescent="0.25">
      <c r="A30" s="25" t="s">
        <v>51</v>
      </c>
      <c r="B30" s="89">
        <f>B31</f>
        <v>1569.3</v>
      </c>
      <c r="C30" s="89">
        <f t="shared" ref="C30:F30" si="7">C31</f>
        <v>9672.31</v>
      </c>
      <c r="D30" s="89">
        <f t="shared" si="7"/>
        <v>8500</v>
      </c>
      <c r="E30" s="89">
        <f t="shared" si="7"/>
        <v>8500</v>
      </c>
      <c r="F30" s="89">
        <f t="shared" si="7"/>
        <v>8500</v>
      </c>
    </row>
    <row r="31" spans="1:6" x14ac:dyDescent="0.25">
      <c r="A31" s="13" t="s">
        <v>52</v>
      </c>
      <c r="B31" s="91">
        <v>1569.3</v>
      </c>
      <c r="C31" s="92">
        <v>9672.31</v>
      </c>
      <c r="D31" s="92">
        <v>8500</v>
      </c>
      <c r="E31" s="92">
        <v>8500</v>
      </c>
      <c r="F31" s="92">
        <v>8500</v>
      </c>
    </row>
    <row r="32" spans="1:6" ht="25.5" x14ac:dyDescent="0.25">
      <c r="A32" s="11" t="s">
        <v>47</v>
      </c>
      <c r="B32" s="89">
        <f>B33</f>
        <v>770.76</v>
      </c>
      <c r="C32" s="89">
        <f t="shared" ref="C32:F32" si="8">C33</f>
        <v>4997.28</v>
      </c>
      <c r="D32" s="89">
        <f t="shared" si="8"/>
        <v>5200</v>
      </c>
      <c r="E32" s="89">
        <f t="shared" si="8"/>
        <v>5200</v>
      </c>
      <c r="F32" s="89">
        <f t="shared" si="8"/>
        <v>5200</v>
      </c>
    </row>
    <row r="33" spans="1:6" ht="25.5" x14ac:dyDescent="0.25">
      <c r="A33" s="18" t="s">
        <v>48</v>
      </c>
      <c r="B33" s="94">
        <v>770.76</v>
      </c>
      <c r="C33" s="94">
        <v>4997.28</v>
      </c>
      <c r="D33" s="94">
        <v>5200</v>
      </c>
      <c r="E33" s="94">
        <v>5200</v>
      </c>
      <c r="F33" s="94">
        <v>5200</v>
      </c>
    </row>
    <row r="34" spans="1:6" x14ac:dyDescent="0.25">
      <c r="A34" s="115" t="s">
        <v>46</v>
      </c>
      <c r="B34" s="87">
        <f>SUM(B35:B37)</f>
        <v>1062425.25</v>
      </c>
      <c r="C34" s="87">
        <f t="shared" ref="C34:F34" si="9">SUM(C35:C37)</f>
        <v>1399416.76</v>
      </c>
      <c r="D34" s="87">
        <f t="shared" si="9"/>
        <v>1621919</v>
      </c>
      <c r="E34" s="87">
        <f t="shared" si="9"/>
        <v>1621919</v>
      </c>
      <c r="F34" s="87">
        <f t="shared" si="9"/>
        <v>1621919</v>
      </c>
    </row>
    <row r="35" spans="1:6" x14ac:dyDescent="0.25">
      <c r="A35" s="117" t="s">
        <v>78</v>
      </c>
      <c r="B35" s="97">
        <f>17096.41+14306.98+2055.67+3287.33+120</f>
        <v>36866.39</v>
      </c>
      <c r="C35" s="94">
        <v>45217.36</v>
      </c>
      <c r="D35" s="94">
        <v>104144</v>
      </c>
      <c r="E35" s="94">
        <v>104144</v>
      </c>
      <c r="F35" s="94">
        <v>104144</v>
      </c>
    </row>
    <row r="36" spans="1:6" x14ac:dyDescent="0.25">
      <c r="A36" s="13" t="s">
        <v>74</v>
      </c>
      <c r="B36" s="94">
        <v>60746.86</v>
      </c>
      <c r="C36" s="94">
        <v>61425</v>
      </c>
      <c r="D36" s="94">
        <v>61425</v>
      </c>
      <c r="E36" s="94">
        <v>61425</v>
      </c>
      <c r="F36" s="94">
        <v>61425</v>
      </c>
    </row>
    <row r="37" spans="1:6" x14ac:dyDescent="0.25">
      <c r="A37" s="118" t="s">
        <v>75</v>
      </c>
      <c r="B37" s="94">
        <v>964812</v>
      </c>
      <c r="C37" s="94">
        <v>1292774.3999999999</v>
      </c>
      <c r="D37" s="94">
        <v>1456350</v>
      </c>
      <c r="E37" s="94">
        <v>1456350</v>
      </c>
      <c r="F37" s="94">
        <v>1456350</v>
      </c>
    </row>
    <row r="38" spans="1:6" x14ac:dyDescent="0.25">
      <c r="A38" s="106" t="s">
        <v>76</v>
      </c>
      <c r="B38" s="87">
        <f>B39</f>
        <v>819.11</v>
      </c>
      <c r="C38" s="87">
        <f t="shared" ref="C38:F38" si="10">C39</f>
        <v>600</v>
      </c>
      <c r="D38" s="87">
        <f t="shared" si="10"/>
        <v>1000</v>
      </c>
      <c r="E38" s="87">
        <f t="shared" si="10"/>
        <v>1000</v>
      </c>
      <c r="F38" s="87">
        <f t="shared" si="10"/>
        <v>1000</v>
      </c>
    </row>
    <row r="39" spans="1:6" x14ac:dyDescent="0.25">
      <c r="A39" s="76" t="s">
        <v>77</v>
      </c>
      <c r="B39" s="64">
        <v>819.11</v>
      </c>
      <c r="C39" s="64">
        <v>600</v>
      </c>
      <c r="D39" s="64">
        <v>1000</v>
      </c>
      <c r="E39" s="64">
        <v>1000</v>
      </c>
      <c r="F39" s="64">
        <v>1000</v>
      </c>
    </row>
  </sheetData>
  <mergeCells count="5">
    <mergeCell ref="A1:F1"/>
    <mergeCell ref="A3:F3"/>
    <mergeCell ref="A5:F5"/>
    <mergeCell ref="A7:F7"/>
    <mergeCell ref="A24:F24"/>
  </mergeCells>
  <pageMargins left="0.7" right="0.7" top="0.75" bottom="0.75" header="0.3" footer="0.3"/>
  <pageSetup paperSize="9" scale="72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3"/>
  <sheetViews>
    <sheetView workbookViewId="0">
      <selection activeCell="B9" sqref="B9:F13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21" t="s">
        <v>120</v>
      </c>
      <c r="B1" s="121"/>
      <c r="C1" s="121"/>
      <c r="D1" s="121"/>
      <c r="E1" s="121"/>
      <c r="F1" s="121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21" t="s">
        <v>19</v>
      </c>
      <c r="B3" s="121"/>
      <c r="C3" s="121"/>
      <c r="D3" s="121"/>
      <c r="E3" s="122"/>
      <c r="F3" s="122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21" t="s">
        <v>4</v>
      </c>
      <c r="B5" s="123"/>
      <c r="C5" s="123"/>
      <c r="D5" s="123"/>
      <c r="E5" s="123"/>
      <c r="F5" s="123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21" t="s">
        <v>14</v>
      </c>
      <c r="B7" s="143"/>
      <c r="C7" s="143"/>
      <c r="D7" s="143"/>
      <c r="E7" s="143"/>
      <c r="F7" s="143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45</v>
      </c>
      <c r="B9" s="113" t="s">
        <v>121</v>
      </c>
      <c r="C9" s="112" t="s">
        <v>122</v>
      </c>
      <c r="D9" s="112" t="s">
        <v>123</v>
      </c>
      <c r="E9" s="112" t="s">
        <v>31</v>
      </c>
      <c r="F9" s="112" t="s">
        <v>124</v>
      </c>
    </row>
    <row r="10" spans="1:6" ht="15.75" customHeight="1" x14ac:dyDescent="0.25">
      <c r="A10" s="11" t="s">
        <v>15</v>
      </c>
      <c r="B10" s="89">
        <f>B11</f>
        <v>1066354</v>
      </c>
      <c r="C10" s="89">
        <f>C11</f>
        <v>1433200</v>
      </c>
      <c r="D10" s="89">
        <f>D11</f>
        <v>1656219</v>
      </c>
      <c r="E10" s="89">
        <f t="shared" ref="E10:F10" si="0">E11</f>
        <v>1656219</v>
      </c>
      <c r="F10" s="89">
        <f t="shared" si="0"/>
        <v>1656219</v>
      </c>
    </row>
    <row r="11" spans="1:6" ht="15.75" customHeight="1" x14ac:dyDescent="0.25">
      <c r="A11" s="11" t="s">
        <v>117</v>
      </c>
      <c r="B11" s="91">
        <f>SUM(B12:B13)</f>
        <v>1066354</v>
      </c>
      <c r="C11" s="91">
        <f>SUM(C12:C13)</f>
        <v>1433200</v>
      </c>
      <c r="D11" s="91">
        <f>SUM(D12:D13)</f>
        <v>1656219</v>
      </c>
      <c r="E11" s="91">
        <f t="shared" ref="E11:F11" si="1">SUM(E12:E13)</f>
        <v>1656219</v>
      </c>
      <c r="F11" s="91">
        <f t="shared" si="1"/>
        <v>1656219</v>
      </c>
    </row>
    <row r="12" spans="1:6" x14ac:dyDescent="0.25">
      <c r="A12" s="18" t="s">
        <v>118</v>
      </c>
      <c r="B12" s="91">
        <v>1022625.02</v>
      </c>
      <c r="C12" s="92">
        <v>1382200</v>
      </c>
      <c r="D12" s="92">
        <v>1605019</v>
      </c>
      <c r="E12" s="92">
        <v>1605019</v>
      </c>
      <c r="F12" s="92">
        <v>1605019</v>
      </c>
    </row>
    <row r="13" spans="1:6" x14ac:dyDescent="0.25">
      <c r="A13" s="17" t="s">
        <v>119</v>
      </c>
      <c r="B13" s="91">
        <v>43728.98</v>
      </c>
      <c r="C13" s="92">
        <f>49000+1800+200</f>
        <v>51000</v>
      </c>
      <c r="D13" s="92">
        <f>51200</f>
        <v>51200</v>
      </c>
      <c r="E13" s="92">
        <v>51200</v>
      </c>
      <c r="F13" s="92">
        <v>51200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D7" sqref="D7:H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21" t="s">
        <v>120</v>
      </c>
      <c r="B1" s="121"/>
      <c r="C1" s="121"/>
      <c r="D1" s="121"/>
      <c r="E1" s="121"/>
      <c r="F1" s="121"/>
      <c r="G1" s="121"/>
      <c r="H1" s="121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21" t="s">
        <v>19</v>
      </c>
      <c r="B3" s="121"/>
      <c r="C3" s="121"/>
      <c r="D3" s="121"/>
      <c r="E3" s="121"/>
      <c r="F3" s="121"/>
      <c r="G3" s="121"/>
      <c r="H3" s="121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21" t="s">
        <v>53</v>
      </c>
      <c r="B5" s="121"/>
      <c r="C5" s="121"/>
      <c r="D5" s="121"/>
      <c r="E5" s="121"/>
      <c r="F5" s="121"/>
      <c r="G5" s="121"/>
      <c r="H5" s="121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5</v>
      </c>
      <c r="B7" s="19" t="s">
        <v>6</v>
      </c>
      <c r="C7" s="19" t="s">
        <v>30</v>
      </c>
      <c r="D7" s="19" t="s">
        <v>121</v>
      </c>
      <c r="E7" s="20" t="s">
        <v>122</v>
      </c>
      <c r="F7" s="20" t="s">
        <v>123</v>
      </c>
      <c r="G7" s="20" t="s">
        <v>31</v>
      </c>
      <c r="H7" s="20" t="s">
        <v>124</v>
      </c>
    </row>
    <row r="8" spans="1:8" x14ac:dyDescent="0.25">
      <c r="A8" s="40"/>
      <c r="B8" s="41"/>
      <c r="C8" s="39" t="s">
        <v>55</v>
      </c>
      <c r="D8" s="41"/>
      <c r="E8" s="40"/>
      <c r="F8" s="40"/>
      <c r="G8" s="40"/>
      <c r="H8" s="40"/>
    </row>
    <row r="9" spans="1:8" ht="25.5" x14ac:dyDescent="0.25">
      <c r="A9" s="11">
        <v>8</v>
      </c>
      <c r="B9" s="11"/>
      <c r="C9" s="11" t="s">
        <v>16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23</v>
      </c>
      <c r="D10" s="8"/>
      <c r="E10" s="9"/>
      <c r="F10" s="9"/>
      <c r="G10" s="9"/>
      <c r="H10" s="9"/>
    </row>
    <row r="11" spans="1:8" x14ac:dyDescent="0.25">
      <c r="A11" s="11"/>
      <c r="B11" s="16"/>
      <c r="C11" s="42"/>
      <c r="D11" s="8"/>
      <c r="E11" s="9"/>
      <c r="F11" s="9"/>
      <c r="G11" s="9"/>
      <c r="H11" s="9"/>
    </row>
    <row r="12" spans="1:8" x14ac:dyDescent="0.25">
      <c r="A12" s="11"/>
      <c r="B12" s="16"/>
      <c r="C12" s="39" t="s">
        <v>58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5" t="s">
        <v>17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6" t="s">
        <v>24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B7" sqref="B7:F7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21" t="s">
        <v>120</v>
      </c>
      <c r="B1" s="121"/>
      <c r="C1" s="121"/>
      <c r="D1" s="121"/>
      <c r="E1" s="121"/>
      <c r="F1" s="121"/>
    </row>
    <row r="2" spans="1:6" ht="18" customHeight="1" x14ac:dyDescent="0.25">
      <c r="A2" s="24"/>
      <c r="B2" s="24"/>
      <c r="C2" s="24"/>
      <c r="D2" s="24"/>
      <c r="E2" s="24"/>
      <c r="F2" s="24"/>
    </row>
    <row r="3" spans="1:6" ht="15.75" customHeight="1" x14ac:dyDescent="0.25">
      <c r="A3" s="121" t="s">
        <v>19</v>
      </c>
      <c r="B3" s="121"/>
      <c r="C3" s="121"/>
      <c r="D3" s="121"/>
      <c r="E3" s="121"/>
      <c r="F3" s="121"/>
    </row>
    <row r="4" spans="1:6" ht="18" x14ac:dyDescent="0.25">
      <c r="A4" s="24"/>
      <c r="B4" s="24"/>
      <c r="C4" s="24"/>
      <c r="D4" s="24"/>
      <c r="E4" s="5"/>
      <c r="F4" s="5"/>
    </row>
    <row r="5" spans="1:6" ht="18" customHeight="1" x14ac:dyDescent="0.25">
      <c r="A5" s="121" t="s">
        <v>54</v>
      </c>
      <c r="B5" s="121"/>
      <c r="C5" s="121"/>
      <c r="D5" s="121"/>
      <c r="E5" s="121"/>
      <c r="F5" s="121"/>
    </row>
    <row r="6" spans="1:6" ht="18" x14ac:dyDescent="0.25">
      <c r="A6" s="24"/>
      <c r="B6" s="24"/>
      <c r="C6" s="24"/>
      <c r="D6" s="24"/>
      <c r="E6" s="5"/>
      <c r="F6" s="5"/>
    </row>
    <row r="7" spans="1:6" ht="25.5" x14ac:dyDescent="0.25">
      <c r="A7" s="19" t="s">
        <v>45</v>
      </c>
      <c r="B7" s="19" t="s">
        <v>121</v>
      </c>
      <c r="C7" s="20" t="s">
        <v>122</v>
      </c>
      <c r="D7" s="20" t="s">
        <v>123</v>
      </c>
      <c r="E7" s="20" t="s">
        <v>31</v>
      </c>
      <c r="F7" s="20" t="s">
        <v>124</v>
      </c>
    </row>
    <row r="8" spans="1:6" x14ac:dyDescent="0.25">
      <c r="A8" s="11" t="s">
        <v>55</v>
      </c>
      <c r="B8" s="8"/>
      <c r="C8" s="9"/>
      <c r="D8" s="9"/>
      <c r="E8" s="9"/>
      <c r="F8" s="9"/>
    </row>
    <row r="9" spans="1:6" ht="25.5" x14ac:dyDescent="0.25">
      <c r="A9" s="11" t="s">
        <v>56</v>
      </c>
      <c r="B9" s="8"/>
      <c r="C9" s="9"/>
      <c r="D9" s="9"/>
      <c r="E9" s="9"/>
      <c r="F9" s="9"/>
    </row>
    <row r="10" spans="1:6" ht="25.5" x14ac:dyDescent="0.25">
      <c r="A10" s="18" t="s">
        <v>57</v>
      </c>
      <c r="B10" s="8"/>
      <c r="C10" s="9"/>
      <c r="D10" s="9"/>
      <c r="E10" s="9"/>
      <c r="F10" s="9"/>
    </row>
    <row r="11" spans="1:6" x14ac:dyDescent="0.25">
      <c r="A11" s="18"/>
      <c r="B11" s="8"/>
      <c r="C11" s="9"/>
      <c r="D11" s="9"/>
      <c r="E11" s="9"/>
      <c r="F11" s="9"/>
    </row>
    <row r="12" spans="1:6" x14ac:dyDescent="0.25">
      <c r="A12" s="11" t="s">
        <v>58</v>
      </c>
      <c r="B12" s="8"/>
      <c r="C12" s="9"/>
      <c r="D12" s="9"/>
      <c r="E12" s="9"/>
      <c r="F12" s="9"/>
    </row>
    <row r="13" spans="1:6" x14ac:dyDescent="0.25">
      <c r="A13" s="25" t="s">
        <v>49</v>
      </c>
      <c r="B13" s="8"/>
      <c r="C13" s="9"/>
      <c r="D13" s="9"/>
      <c r="E13" s="9"/>
      <c r="F13" s="9"/>
    </row>
    <row r="14" spans="1:6" x14ac:dyDescent="0.25">
      <c r="A14" s="13" t="s">
        <v>50</v>
      </c>
      <c r="B14" s="8"/>
      <c r="C14" s="9"/>
      <c r="D14" s="9"/>
      <c r="E14" s="9"/>
      <c r="F14" s="10"/>
    </row>
    <row r="15" spans="1:6" x14ac:dyDescent="0.25">
      <c r="A15" s="25" t="s">
        <v>51</v>
      </c>
      <c r="B15" s="8"/>
      <c r="C15" s="9"/>
      <c r="D15" s="9"/>
      <c r="E15" s="9"/>
      <c r="F15" s="10"/>
    </row>
    <row r="16" spans="1:6" x14ac:dyDescent="0.25">
      <c r="A16" s="13" t="s">
        <v>52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86"/>
  <sheetViews>
    <sheetView tabSelected="1" workbookViewId="0">
      <selection activeCell="G19" sqref="G1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1.140625" customWidth="1"/>
    <col min="5" max="9" width="25.28515625" customWidth="1"/>
  </cols>
  <sheetData>
    <row r="1" spans="1:9" ht="42" customHeight="1" x14ac:dyDescent="0.25">
      <c r="A1" s="121" t="s">
        <v>120</v>
      </c>
      <c r="B1" s="121"/>
      <c r="C1" s="121"/>
      <c r="D1" s="121"/>
      <c r="E1" s="121"/>
      <c r="F1" s="121"/>
      <c r="G1" s="121"/>
      <c r="H1" s="121"/>
      <c r="I1" s="121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21" t="s">
        <v>18</v>
      </c>
      <c r="B3" s="123"/>
      <c r="C3" s="123"/>
      <c r="D3" s="123"/>
      <c r="E3" s="123"/>
      <c r="F3" s="123"/>
      <c r="G3" s="123"/>
      <c r="H3" s="123"/>
      <c r="I3" s="123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59" t="s">
        <v>20</v>
      </c>
      <c r="B5" s="160"/>
      <c r="C5" s="161"/>
      <c r="D5" s="19" t="s">
        <v>21</v>
      </c>
      <c r="E5" s="19" t="s">
        <v>121</v>
      </c>
      <c r="F5" s="20" t="s">
        <v>122</v>
      </c>
      <c r="G5" s="20" t="s">
        <v>123</v>
      </c>
      <c r="H5" s="20" t="s">
        <v>31</v>
      </c>
      <c r="I5" s="20" t="s">
        <v>124</v>
      </c>
    </row>
    <row r="6" spans="1:9" x14ac:dyDescent="0.25">
      <c r="A6" s="68"/>
      <c r="B6" s="69"/>
      <c r="C6" s="70"/>
      <c r="D6" s="19"/>
      <c r="E6" s="88">
        <f>E7+E65</f>
        <v>1066354.01</v>
      </c>
      <c r="F6" s="88">
        <f>F7+F65</f>
        <v>1433200.24</v>
      </c>
      <c r="G6" s="88">
        <f>G7+G65</f>
        <v>1656219</v>
      </c>
      <c r="H6" s="88">
        <f>H7+H65</f>
        <v>1656219</v>
      </c>
      <c r="I6" s="88">
        <f>I7+I65</f>
        <v>1656219</v>
      </c>
    </row>
    <row r="7" spans="1:9" x14ac:dyDescent="0.25">
      <c r="A7" s="153" t="s">
        <v>79</v>
      </c>
      <c r="B7" s="154"/>
      <c r="C7" s="155"/>
      <c r="D7" s="28" t="s">
        <v>80</v>
      </c>
      <c r="E7" s="89">
        <f>E14+E8+E34+E56+E38</f>
        <v>1046312.52</v>
      </c>
      <c r="F7" s="89">
        <f>F14+F8+F34+F56+F38+F47</f>
        <v>1431200.24</v>
      </c>
      <c r="G7" s="89">
        <f>G14+G8+G34+G56+G47</f>
        <v>1656019</v>
      </c>
      <c r="H7" s="89">
        <f>H14+H8+H34+H56+H47</f>
        <v>1656019</v>
      </c>
      <c r="I7" s="89">
        <f>I14+I8+I34+I56+I47</f>
        <v>1656019</v>
      </c>
    </row>
    <row r="8" spans="1:9" x14ac:dyDescent="0.25">
      <c r="A8" s="153" t="s">
        <v>81</v>
      </c>
      <c r="B8" s="154"/>
      <c r="C8" s="155"/>
      <c r="D8" s="28" t="s">
        <v>82</v>
      </c>
      <c r="E8" s="89">
        <f>E9</f>
        <v>60746.86</v>
      </c>
      <c r="F8" s="89">
        <f t="shared" ref="E8:G9" si="0">F9</f>
        <v>61425</v>
      </c>
      <c r="G8" s="89">
        <f t="shared" si="0"/>
        <v>61425</v>
      </c>
      <c r="H8" s="89">
        <f t="shared" ref="H8:I8" si="1">H9</f>
        <v>61425</v>
      </c>
      <c r="I8" s="89">
        <f t="shared" si="1"/>
        <v>61425</v>
      </c>
    </row>
    <row r="9" spans="1:9" ht="18.75" customHeight="1" x14ac:dyDescent="0.25">
      <c r="A9" s="156" t="s">
        <v>83</v>
      </c>
      <c r="B9" s="157"/>
      <c r="C9" s="158"/>
      <c r="D9" s="38" t="s">
        <v>84</v>
      </c>
      <c r="E9" s="89">
        <f t="shared" si="0"/>
        <v>60746.86</v>
      </c>
      <c r="F9" s="89">
        <f t="shared" si="0"/>
        <v>61425</v>
      </c>
      <c r="G9" s="89">
        <f t="shared" si="0"/>
        <v>61425</v>
      </c>
      <c r="H9" s="89">
        <f t="shared" ref="H9:I9" si="2">H10</f>
        <v>61425</v>
      </c>
      <c r="I9" s="89">
        <f t="shared" si="2"/>
        <v>61425</v>
      </c>
    </row>
    <row r="10" spans="1:9" x14ac:dyDescent="0.25">
      <c r="A10" s="147">
        <v>3</v>
      </c>
      <c r="B10" s="148"/>
      <c r="C10" s="149"/>
      <c r="D10" s="27" t="s">
        <v>10</v>
      </c>
      <c r="E10" s="90">
        <f>SUM(E11:E13)</f>
        <v>60746.86</v>
      </c>
      <c r="F10" s="90">
        <f>SUM(F11:F13)</f>
        <v>61425</v>
      </c>
      <c r="G10" s="90">
        <f>SUM(G11:G13)</f>
        <v>61425</v>
      </c>
      <c r="H10" s="90">
        <f t="shared" ref="H10:I10" si="3">SUM(H11:H13)</f>
        <v>61425</v>
      </c>
      <c r="I10" s="90">
        <f t="shared" si="3"/>
        <v>61425</v>
      </c>
    </row>
    <row r="11" spans="1:9" x14ac:dyDescent="0.25">
      <c r="A11" s="150">
        <v>31</v>
      </c>
      <c r="B11" s="151"/>
      <c r="C11" s="152"/>
      <c r="D11" s="27" t="s">
        <v>11</v>
      </c>
      <c r="E11" s="91">
        <v>530.9</v>
      </c>
      <c r="F11" s="92">
        <v>530.9</v>
      </c>
      <c r="G11" s="92">
        <v>530.9</v>
      </c>
      <c r="H11" s="92">
        <v>530.9</v>
      </c>
      <c r="I11" s="92">
        <v>530.9</v>
      </c>
    </row>
    <row r="12" spans="1:9" x14ac:dyDescent="0.25">
      <c r="A12" s="150">
        <v>32</v>
      </c>
      <c r="B12" s="151"/>
      <c r="C12" s="152"/>
      <c r="D12" s="27" t="s">
        <v>22</v>
      </c>
      <c r="E12" s="91">
        <v>60215.96</v>
      </c>
      <c r="F12" s="92">
        <v>60894.1</v>
      </c>
      <c r="G12" s="92">
        <v>60894.1</v>
      </c>
      <c r="H12" s="92">
        <v>60894.1</v>
      </c>
      <c r="I12" s="92">
        <v>60894.1</v>
      </c>
    </row>
    <row r="13" spans="1:9" x14ac:dyDescent="0.25">
      <c r="A13" s="73">
        <v>34</v>
      </c>
      <c r="B13" s="74"/>
      <c r="C13" s="75"/>
      <c r="D13" s="72" t="s">
        <v>111</v>
      </c>
      <c r="E13" s="91">
        <v>0</v>
      </c>
      <c r="F13" s="92">
        <v>0</v>
      </c>
      <c r="G13" s="92">
        <v>0</v>
      </c>
      <c r="H13" s="92">
        <v>0</v>
      </c>
      <c r="I13" s="92">
        <v>0</v>
      </c>
    </row>
    <row r="14" spans="1:9" ht="27" customHeight="1" x14ac:dyDescent="0.25">
      <c r="A14" s="153" t="s">
        <v>85</v>
      </c>
      <c r="B14" s="154"/>
      <c r="C14" s="155"/>
      <c r="D14" s="67" t="s">
        <v>86</v>
      </c>
      <c r="E14" s="89">
        <f>E15+E20+E23+E31</f>
        <v>929705.37000000011</v>
      </c>
      <c r="F14" s="89">
        <f>F15+F20+F23+F31</f>
        <v>1259044.53</v>
      </c>
      <c r="G14" s="89">
        <f>G15+G20+G23+G31</f>
        <v>1420050</v>
      </c>
      <c r="H14" s="89">
        <f t="shared" ref="H14:I14" si="4">H15+H20+H23+H31</f>
        <v>1420050</v>
      </c>
      <c r="I14" s="89">
        <f t="shared" si="4"/>
        <v>1420050</v>
      </c>
    </row>
    <row r="15" spans="1:9" ht="15" customHeight="1" x14ac:dyDescent="0.25">
      <c r="A15" s="156" t="s">
        <v>87</v>
      </c>
      <c r="B15" s="157"/>
      <c r="C15" s="158"/>
      <c r="D15" s="38" t="s">
        <v>88</v>
      </c>
      <c r="E15" s="89">
        <f>E16+E18</f>
        <v>1569.3</v>
      </c>
      <c r="F15" s="89">
        <f>F16+F18</f>
        <v>9672.31</v>
      </c>
      <c r="G15" s="89">
        <f>G16+G18</f>
        <v>8500</v>
      </c>
      <c r="H15" s="89">
        <f t="shared" ref="H15:I15" si="5">H16+H18</f>
        <v>8500</v>
      </c>
      <c r="I15" s="89">
        <f t="shared" si="5"/>
        <v>8500</v>
      </c>
    </row>
    <row r="16" spans="1:9" x14ac:dyDescent="0.25">
      <c r="A16" s="147">
        <v>3</v>
      </c>
      <c r="B16" s="148"/>
      <c r="C16" s="149"/>
      <c r="D16" s="27" t="s">
        <v>10</v>
      </c>
      <c r="E16" s="90">
        <f>E17</f>
        <v>1569.3</v>
      </c>
      <c r="F16" s="90">
        <f>F17</f>
        <v>9472.31</v>
      </c>
      <c r="G16" s="90">
        <f>G17</f>
        <v>8300</v>
      </c>
      <c r="H16" s="90">
        <f t="shared" ref="H16:I16" si="6">H17</f>
        <v>8300</v>
      </c>
      <c r="I16" s="90">
        <f t="shared" si="6"/>
        <v>8300</v>
      </c>
    </row>
    <row r="17" spans="1:9" x14ac:dyDescent="0.25">
      <c r="A17" s="150">
        <v>32</v>
      </c>
      <c r="B17" s="151"/>
      <c r="C17" s="152"/>
      <c r="D17" s="27" t="s">
        <v>22</v>
      </c>
      <c r="E17" s="91">
        <v>1569.3</v>
      </c>
      <c r="F17" s="92">
        <v>9472.31</v>
      </c>
      <c r="G17" s="92">
        <v>8300</v>
      </c>
      <c r="H17" s="92">
        <v>8300</v>
      </c>
      <c r="I17" s="93">
        <v>8300</v>
      </c>
    </row>
    <row r="18" spans="1:9" ht="25.5" x14ac:dyDescent="0.25">
      <c r="A18" s="147">
        <v>4</v>
      </c>
      <c r="B18" s="148"/>
      <c r="C18" s="149"/>
      <c r="D18" s="27" t="s">
        <v>12</v>
      </c>
      <c r="E18" s="90">
        <f>E19</f>
        <v>0</v>
      </c>
      <c r="F18" s="90">
        <f>F19</f>
        <v>200</v>
      </c>
      <c r="G18" s="90">
        <f>G19</f>
        <v>200</v>
      </c>
      <c r="H18" s="90">
        <f t="shared" ref="H18:I18" si="7">H19</f>
        <v>200</v>
      </c>
      <c r="I18" s="90">
        <f t="shared" si="7"/>
        <v>200</v>
      </c>
    </row>
    <row r="19" spans="1:9" x14ac:dyDescent="0.25">
      <c r="A19" s="150">
        <v>42</v>
      </c>
      <c r="B19" s="151"/>
      <c r="C19" s="152"/>
      <c r="D19" s="27" t="s">
        <v>71</v>
      </c>
      <c r="E19" s="91">
        <v>0</v>
      </c>
      <c r="F19" s="92">
        <v>200</v>
      </c>
      <c r="G19" s="92">
        <v>200</v>
      </c>
      <c r="H19" s="92">
        <v>200</v>
      </c>
      <c r="I19" s="93">
        <v>200</v>
      </c>
    </row>
    <row r="20" spans="1:9" ht="25.5" x14ac:dyDescent="0.25">
      <c r="A20" s="145" t="s">
        <v>89</v>
      </c>
      <c r="B20" s="145"/>
      <c r="C20" s="145"/>
      <c r="D20" s="78" t="s">
        <v>90</v>
      </c>
      <c r="E20" s="87">
        <f t="shared" ref="E20:G21" si="8">E21</f>
        <v>770.76</v>
      </c>
      <c r="F20" s="87">
        <f t="shared" si="8"/>
        <v>4997.28</v>
      </c>
      <c r="G20" s="87">
        <f t="shared" si="8"/>
        <v>5200</v>
      </c>
      <c r="H20" s="87">
        <f t="shared" ref="H20:I20" si="9">H21</f>
        <v>5200</v>
      </c>
      <c r="I20" s="87">
        <f t="shared" si="9"/>
        <v>5200</v>
      </c>
    </row>
    <row r="21" spans="1:9" x14ac:dyDescent="0.25">
      <c r="A21" s="144">
        <v>3</v>
      </c>
      <c r="B21" s="144"/>
      <c r="C21" s="144"/>
      <c r="D21" s="72" t="s">
        <v>10</v>
      </c>
      <c r="E21" s="94">
        <f t="shared" si="8"/>
        <v>770.76</v>
      </c>
      <c r="F21" s="94">
        <f t="shared" si="8"/>
        <v>4997.28</v>
      </c>
      <c r="G21" s="94">
        <f t="shared" si="8"/>
        <v>5200</v>
      </c>
      <c r="H21" s="94">
        <f t="shared" ref="H21:I21" si="10">H22</f>
        <v>5200</v>
      </c>
      <c r="I21" s="94">
        <f t="shared" si="10"/>
        <v>5200</v>
      </c>
    </row>
    <row r="22" spans="1:9" x14ac:dyDescent="0.25">
      <c r="A22" s="146">
        <v>32</v>
      </c>
      <c r="B22" s="146"/>
      <c r="C22" s="146"/>
      <c r="D22" s="72" t="s">
        <v>22</v>
      </c>
      <c r="E22" s="94">
        <v>770.76</v>
      </c>
      <c r="F22" s="94">
        <v>4997.28</v>
      </c>
      <c r="G22" s="94">
        <v>5200</v>
      </c>
      <c r="H22" s="94">
        <v>5200</v>
      </c>
      <c r="I22" s="94">
        <v>5200</v>
      </c>
    </row>
    <row r="23" spans="1:9" x14ac:dyDescent="0.25">
      <c r="A23" s="145" t="s">
        <v>91</v>
      </c>
      <c r="B23" s="145"/>
      <c r="C23" s="145"/>
      <c r="D23" s="78" t="s">
        <v>92</v>
      </c>
      <c r="E23" s="87">
        <f>E24+E29</f>
        <v>926546.20000000007</v>
      </c>
      <c r="F23" s="87">
        <f>F24+F29</f>
        <v>1243774.94</v>
      </c>
      <c r="G23" s="87">
        <f>G24+G29</f>
        <v>1405350</v>
      </c>
      <c r="H23" s="87">
        <f t="shared" ref="H23:I23" si="11">H24+H29</f>
        <v>1405350</v>
      </c>
      <c r="I23" s="87">
        <f t="shared" si="11"/>
        <v>1405350</v>
      </c>
    </row>
    <row r="24" spans="1:9" x14ac:dyDescent="0.25">
      <c r="A24" s="144">
        <v>3</v>
      </c>
      <c r="B24" s="144"/>
      <c r="C24" s="144"/>
      <c r="D24" s="72" t="s">
        <v>10</v>
      </c>
      <c r="E24" s="95">
        <f>SUM(E25:E28)</f>
        <v>917007.42</v>
      </c>
      <c r="F24" s="95">
        <f>SUM(F25:F28)</f>
        <v>1232774.94</v>
      </c>
      <c r="G24" s="95">
        <f>SUM(G25:G28)</f>
        <v>1393350</v>
      </c>
      <c r="H24" s="95">
        <f t="shared" ref="H24:I24" si="12">SUM(H25:H28)</f>
        <v>1393350</v>
      </c>
      <c r="I24" s="95">
        <f t="shared" si="12"/>
        <v>1393350</v>
      </c>
    </row>
    <row r="25" spans="1:9" x14ac:dyDescent="0.25">
      <c r="A25" s="144">
        <v>31</v>
      </c>
      <c r="B25" s="144"/>
      <c r="C25" s="144"/>
      <c r="D25" s="72" t="s">
        <v>11</v>
      </c>
      <c r="E25" s="94">
        <f>710369.62+35448.29+117431.17+33.21</f>
        <v>863282.29</v>
      </c>
      <c r="F25" s="94">
        <f>935942.89+65043.21+157941.84+95+1</f>
        <v>1159023.94</v>
      </c>
      <c r="G25" s="94">
        <f>1070000+67000+180000</f>
        <v>1317000</v>
      </c>
      <c r="H25" s="94">
        <v>1317000</v>
      </c>
      <c r="I25" s="94">
        <v>1317000</v>
      </c>
    </row>
    <row r="26" spans="1:9" x14ac:dyDescent="0.25">
      <c r="A26" s="145">
        <v>32</v>
      </c>
      <c r="B26" s="145"/>
      <c r="C26" s="145"/>
      <c r="D26" s="72" t="s">
        <v>22</v>
      </c>
      <c r="E26" s="94">
        <f>37920.28+1984.38+3570.39+9075.73+344</f>
        <v>52894.78</v>
      </c>
      <c r="F26" s="94">
        <v>72051</v>
      </c>
      <c r="G26" s="94">
        <f>74700</f>
        <v>74700</v>
      </c>
      <c r="H26" s="94">
        <v>74700</v>
      </c>
      <c r="I26" s="94">
        <v>74700</v>
      </c>
    </row>
    <row r="27" spans="1:9" x14ac:dyDescent="0.25">
      <c r="A27" s="144">
        <v>34</v>
      </c>
      <c r="B27" s="144"/>
      <c r="C27" s="144"/>
      <c r="D27" s="63" t="s">
        <v>70</v>
      </c>
      <c r="E27" s="94">
        <v>334.91</v>
      </c>
      <c r="F27" s="94">
        <v>1200</v>
      </c>
      <c r="G27" s="94">
        <v>1000</v>
      </c>
      <c r="H27" s="94">
        <v>1000</v>
      </c>
      <c r="I27" s="94">
        <v>1000</v>
      </c>
    </row>
    <row r="28" spans="1:9" x14ac:dyDescent="0.25">
      <c r="A28" s="169">
        <v>38</v>
      </c>
      <c r="B28" s="170"/>
      <c r="C28" s="171"/>
      <c r="D28" s="83" t="s">
        <v>73</v>
      </c>
      <c r="E28" s="94">
        <v>495.44</v>
      </c>
      <c r="F28" s="94">
        <v>500</v>
      </c>
      <c r="G28" s="94">
        <v>650</v>
      </c>
      <c r="H28" s="94">
        <v>650</v>
      </c>
      <c r="I28" s="94">
        <v>650</v>
      </c>
    </row>
    <row r="29" spans="1:9" ht="25.5" x14ac:dyDescent="0.25">
      <c r="A29" s="144">
        <v>4</v>
      </c>
      <c r="B29" s="144"/>
      <c r="C29" s="144"/>
      <c r="D29" s="72" t="s">
        <v>12</v>
      </c>
      <c r="E29" s="95">
        <f>E30</f>
        <v>9538.7800000000007</v>
      </c>
      <c r="F29" s="95">
        <f>F30</f>
        <v>11000</v>
      </c>
      <c r="G29" s="95">
        <f>G30</f>
        <v>12000</v>
      </c>
      <c r="H29" s="95">
        <f t="shared" ref="H29:I29" si="13">H30</f>
        <v>12000</v>
      </c>
      <c r="I29" s="95">
        <f t="shared" si="13"/>
        <v>12000</v>
      </c>
    </row>
    <row r="30" spans="1:9" x14ac:dyDescent="0.25">
      <c r="A30" s="144">
        <v>42</v>
      </c>
      <c r="B30" s="144"/>
      <c r="C30" s="144"/>
      <c r="D30" s="63" t="s">
        <v>112</v>
      </c>
      <c r="E30" s="94">
        <v>9538.7800000000007</v>
      </c>
      <c r="F30" s="94">
        <v>11000</v>
      </c>
      <c r="G30" s="94">
        <v>12000</v>
      </c>
      <c r="H30" s="94">
        <v>12000</v>
      </c>
      <c r="I30" s="94">
        <v>12000</v>
      </c>
    </row>
    <row r="31" spans="1:9" x14ac:dyDescent="0.25">
      <c r="A31" s="145" t="s">
        <v>93</v>
      </c>
      <c r="B31" s="145"/>
      <c r="C31" s="145"/>
      <c r="D31" s="79" t="s">
        <v>94</v>
      </c>
      <c r="E31" s="87">
        <f t="shared" ref="E31:G32" si="14">E32</f>
        <v>819.11</v>
      </c>
      <c r="F31" s="87">
        <f t="shared" si="14"/>
        <v>600</v>
      </c>
      <c r="G31" s="87">
        <f t="shared" si="14"/>
        <v>1000</v>
      </c>
      <c r="H31" s="87">
        <f t="shared" ref="H31:I31" si="15">H32</f>
        <v>1000</v>
      </c>
      <c r="I31" s="87">
        <f t="shared" si="15"/>
        <v>1000</v>
      </c>
    </row>
    <row r="32" spans="1:9" x14ac:dyDescent="0.25">
      <c r="A32" s="144">
        <v>3</v>
      </c>
      <c r="B32" s="144"/>
      <c r="C32" s="144"/>
      <c r="D32" s="72" t="s">
        <v>10</v>
      </c>
      <c r="E32" s="94">
        <f t="shared" si="14"/>
        <v>819.11</v>
      </c>
      <c r="F32" s="94">
        <f t="shared" si="14"/>
        <v>600</v>
      </c>
      <c r="G32" s="94">
        <f t="shared" si="14"/>
        <v>1000</v>
      </c>
      <c r="H32" s="94">
        <f t="shared" ref="H32:I32" si="16">H33</f>
        <v>1000</v>
      </c>
      <c r="I32" s="94">
        <f t="shared" si="16"/>
        <v>1000</v>
      </c>
    </row>
    <row r="33" spans="1:9" x14ac:dyDescent="0.25">
      <c r="A33" s="144">
        <v>32</v>
      </c>
      <c r="B33" s="144"/>
      <c r="C33" s="144"/>
      <c r="D33" s="72" t="s">
        <v>22</v>
      </c>
      <c r="E33" s="94">
        <v>819.11</v>
      </c>
      <c r="F33" s="94">
        <v>600</v>
      </c>
      <c r="G33" s="94">
        <v>1000</v>
      </c>
      <c r="H33" s="94">
        <v>1000</v>
      </c>
      <c r="I33" s="94">
        <v>1000</v>
      </c>
    </row>
    <row r="34" spans="1:9" ht="25.5" x14ac:dyDescent="0.25">
      <c r="A34" s="153" t="s">
        <v>95</v>
      </c>
      <c r="B34" s="154"/>
      <c r="C34" s="155"/>
      <c r="D34" s="80" t="s">
        <v>96</v>
      </c>
      <c r="E34" s="87">
        <f t="shared" ref="E34:G36" si="17">E35</f>
        <v>3287.33</v>
      </c>
      <c r="F34" s="87">
        <f t="shared" si="17"/>
        <v>0</v>
      </c>
      <c r="G34" s="87">
        <f t="shared" si="17"/>
        <v>0</v>
      </c>
      <c r="H34" s="87">
        <f t="shared" ref="H34:I34" si="18">H35</f>
        <v>0</v>
      </c>
      <c r="I34" s="87">
        <f t="shared" si="18"/>
        <v>0</v>
      </c>
    </row>
    <row r="35" spans="1:9" x14ac:dyDescent="0.25">
      <c r="A35" s="145" t="s">
        <v>97</v>
      </c>
      <c r="B35" s="145"/>
      <c r="C35" s="145"/>
      <c r="D35" s="79" t="s">
        <v>98</v>
      </c>
      <c r="E35" s="96">
        <f t="shared" si="17"/>
        <v>3287.33</v>
      </c>
      <c r="F35" s="96">
        <f t="shared" si="17"/>
        <v>0</v>
      </c>
      <c r="G35" s="96">
        <f t="shared" si="17"/>
        <v>0</v>
      </c>
      <c r="H35" s="96">
        <f t="shared" ref="H35:I35" si="19">H36</f>
        <v>0</v>
      </c>
      <c r="I35" s="96">
        <f t="shared" si="19"/>
        <v>0</v>
      </c>
    </row>
    <row r="36" spans="1:9" x14ac:dyDescent="0.25">
      <c r="A36" s="144">
        <v>3</v>
      </c>
      <c r="B36" s="144"/>
      <c r="C36" s="144"/>
      <c r="D36" s="63" t="s">
        <v>10</v>
      </c>
      <c r="E36" s="94">
        <f t="shared" si="17"/>
        <v>3287.33</v>
      </c>
      <c r="F36" s="94">
        <f t="shared" si="17"/>
        <v>0</v>
      </c>
      <c r="G36" s="94">
        <f t="shared" si="17"/>
        <v>0</v>
      </c>
      <c r="H36" s="94">
        <f t="shared" ref="H36:I36" si="20">H37</f>
        <v>0</v>
      </c>
      <c r="I36" s="94">
        <f t="shared" si="20"/>
        <v>0</v>
      </c>
    </row>
    <row r="37" spans="1:9" x14ac:dyDescent="0.25">
      <c r="A37" s="144">
        <v>32</v>
      </c>
      <c r="B37" s="144"/>
      <c r="C37" s="144"/>
      <c r="D37" s="63" t="s">
        <v>22</v>
      </c>
      <c r="E37" s="94">
        <v>3287.33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5">
      <c r="A38" s="163" t="s">
        <v>126</v>
      </c>
      <c r="B38" s="164"/>
      <c r="C38" s="165"/>
      <c r="D38" s="65" t="s">
        <v>127</v>
      </c>
      <c r="E38" s="87">
        <f>E39+E43</f>
        <v>14306.980000000001</v>
      </c>
      <c r="F38" s="87">
        <f>F39+F43</f>
        <v>21230.71</v>
      </c>
      <c r="G38" s="87">
        <f t="shared" ref="G38:I38" si="21">G39</f>
        <v>0</v>
      </c>
      <c r="H38" s="87">
        <f t="shared" si="21"/>
        <v>0</v>
      </c>
      <c r="I38" s="87">
        <f t="shared" si="21"/>
        <v>0</v>
      </c>
    </row>
    <row r="39" spans="1:9" x14ac:dyDescent="0.25">
      <c r="A39" s="166" t="s">
        <v>128</v>
      </c>
      <c r="B39" s="167"/>
      <c r="C39" s="168"/>
      <c r="D39" s="85" t="s">
        <v>116</v>
      </c>
      <c r="E39" s="95">
        <f>E40</f>
        <v>0</v>
      </c>
      <c r="F39" s="95">
        <f>F40</f>
        <v>11213.35</v>
      </c>
      <c r="G39" s="95">
        <f>G40</f>
        <v>0</v>
      </c>
      <c r="H39" s="95">
        <f>H40</f>
        <v>0</v>
      </c>
      <c r="I39" s="95">
        <f>I40</f>
        <v>0</v>
      </c>
    </row>
    <row r="40" spans="1:9" x14ac:dyDescent="0.25">
      <c r="A40" s="169">
        <v>3</v>
      </c>
      <c r="B40" s="170"/>
      <c r="C40" s="171"/>
      <c r="D40" s="86" t="s">
        <v>10</v>
      </c>
      <c r="E40" s="94">
        <f>SUM(E41:E42)</f>
        <v>0</v>
      </c>
      <c r="F40" s="94">
        <f>SUM(F41:F42)</f>
        <v>11213.35</v>
      </c>
      <c r="G40" s="94">
        <f t="shared" ref="G40:H40" si="22">SUM(G41:G42)</f>
        <v>0</v>
      </c>
      <c r="H40" s="94">
        <f t="shared" si="22"/>
        <v>0</v>
      </c>
      <c r="I40" s="94">
        <f>SUM(I41:I42)</f>
        <v>0</v>
      </c>
    </row>
    <row r="41" spans="1:9" x14ac:dyDescent="0.25">
      <c r="A41" s="169">
        <v>31</v>
      </c>
      <c r="B41" s="170"/>
      <c r="C41" s="171"/>
      <c r="D41" s="86" t="s">
        <v>11</v>
      </c>
      <c r="E41" s="94">
        <v>0</v>
      </c>
      <c r="F41" s="94">
        <f>7134.68+2000+1177.27</f>
        <v>10311.950000000001</v>
      </c>
      <c r="G41" s="94">
        <v>0</v>
      </c>
      <c r="H41" s="94">
        <v>0</v>
      </c>
      <c r="I41" s="94">
        <v>0</v>
      </c>
    </row>
    <row r="42" spans="1:9" x14ac:dyDescent="0.25">
      <c r="A42" s="169">
        <v>32</v>
      </c>
      <c r="B42" s="170"/>
      <c r="C42" s="171"/>
      <c r="D42" s="86" t="s">
        <v>22</v>
      </c>
      <c r="E42" s="94">
        <v>0</v>
      </c>
      <c r="F42" s="97">
        <v>901.4</v>
      </c>
      <c r="G42" s="97">
        <v>0</v>
      </c>
      <c r="H42" s="97">
        <v>0</v>
      </c>
      <c r="I42" s="97">
        <v>0</v>
      </c>
    </row>
    <row r="43" spans="1:9" x14ac:dyDescent="0.25">
      <c r="A43" s="166" t="s">
        <v>129</v>
      </c>
      <c r="B43" s="167"/>
      <c r="C43" s="168"/>
      <c r="D43" s="85" t="s">
        <v>98</v>
      </c>
      <c r="E43" s="96">
        <f>E44</f>
        <v>14306.980000000001</v>
      </c>
      <c r="F43" s="96">
        <f>F44</f>
        <v>10017.359999999999</v>
      </c>
      <c r="G43" s="96">
        <v>0</v>
      </c>
      <c r="H43" s="96">
        <v>0</v>
      </c>
      <c r="I43" s="96">
        <v>0</v>
      </c>
    </row>
    <row r="44" spans="1:9" x14ac:dyDescent="0.25">
      <c r="A44" s="169">
        <v>3</v>
      </c>
      <c r="B44" s="170"/>
      <c r="C44" s="171"/>
      <c r="D44" s="86" t="s">
        <v>10</v>
      </c>
      <c r="E44" s="94">
        <f>SUM(E45:E46)</f>
        <v>14306.980000000001</v>
      </c>
      <c r="F44" s="94">
        <f t="shared" ref="F44" si="23">SUM(F45:F46)</f>
        <v>10017.359999999999</v>
      </c>
      <c r="G44" s="94">
        <f t="shared" ref="G44" si="24">SUM(G45:G46)</f>
        <v>0</v>
      </c>
      <c r="H44" s="94">
        <f t="shared" ref="H44" si="25">SUM(H45:H46)</f>
        <v>0</v>
      </c>
      <c r="I44" s="94">
        <f>SUM(I45:I46)</f>
        <v>0</v>
      </c>
    </row>
    <row r="45" spans="1:9" x14ac:dyDescent="0.25">
      <c r="A45" s="169">
        <v>31</v>
      </c>
      <c r="B45" s="170"/>
      <c r="C45" s="171"/>
      <c r="D45" s="86" t="s">
        <v>11</v>
      </c>
      <c r="E45" s="94">
        <f>9849.61+1500+1625.18</f>
        <v>12974.79</v>
      </c>
      <c r="F45" s="94">
        <f>7842.56+1294.08</f>
        <v>9136.64</v>
      </c>
      <c r="G45" s="94">
        <v>0</v>
      </c>
      <c r="H45" s="94">
        <v>0</v>
      </c>
      <c r="I45" s="94">
        <v>0</v>
      </c>
    </row>
    <row r="46" spans="1:9" x14ac:dyDescent="0.25">
      <c r="A46" s="169">
        <v>32</v>
      </c>
      <c r="B46" s="170"/>
      <c r="C46" s="171"/>
      <c r="D46" s="86" t="s">
        <v>22</v>
      </c>
      <c r="E46" s="94">
        <v>1332.19</v>
      </c>
      <c r="F46" s="94">
        <f>880.72</f>
        <v>880.72</v>
      </c>
      <c r="G46" s="94">
        <v>0</v>
      </c>
      <c r="H46" s="94">
        <v>0</v>
      </c>
      <c r="I46" s="94">
        <v>0</v>
      </c>
    </row>
    <row r="47" spans="1:9" x14ac:dyDescent="0.25">
      <c r="A47" s="163" t="s">
        <v>126</v>
      </c>
      <c r="B47" s="164"/>
      <c r="C47" s="165"/>
      <c r="D47" s="65" t="s">
        <v>130</v>
      </c>
      <c r="E47" s="87">
        <f>E48+E52</f>
        <v>0</v>
      </c>
      <c r="F47" s="87">
        <f>F48+F52</f>
        <v>40500</v>
      </c>
      <c r="G47" s="87">
        <f>G48+G52</f>
        <v>123544</v>
      </c>
      <c r="H47" s="87">
        <f>H48+H52</f>
        <v>123544</v>
      </c>
      <c r="I47" s="87">
        <f>I48+I52</f>
        <v>123544</v>
      </c>
    </row>
    <row r="48" spans="1:9" x14ac:dyDescent="0.25">
      <c r="A48" s="166" t="s">
        <v>128</v>
      </c>
      <c r="B48" s="167"/>
      <c r="C48" s="168"/>
      <c r="D48" s="85" t="s">
        <v>116</v>
      </c>
      <c r="E48" s="95">
        <f>E49</f>
        <v>0</v>
      </c>
      <c r="F48" s="96">
        <f>F49</f>
        <v>7300</v>
      </c>
      <c r="G48" s="96">
        <f>G49</f>
        <v>19600</v>
      </c>
      <c r="H48" s="96">
        <f t="shared" ref="H48:I48" si="26">H49</f>
        <v>19600</v>
      </c>
      <c r="I48" s="96">
        <f t="shared" si="26"/>
        <v>19600</v>
      </c>
    </row>
    <row r="49" spans="1:9" x14ac:dyDescent="0.25">
      <c r="A49" s="169">
        <v>3</v>
      </c>
      <c r="B49" s="170"/>
      <c r="C49" s="171"/>
      <c r="D49" s="86" t="s">
        <v>10</v>
      </c>
      <c r="E49" s="94">
        <v>0</v>
      </c>
      <c r="F49" s="94">
        <f>SUM(F50:F51)</f>
        <v>7300</v>
      </c>
      <c r="G49" s="94">
        <f t="shared" ref="G49" si="27">SUM(G50:G51)</f>
        <v>19600</v>
      </c>
      <c r="H49" s="94">
        <v>19600</v>
      </c>
      <c r="I49" s="94">
        <v>19600</v>
      </c>
    </row>
    <row r="50" spans="1:9" x14ac:dyDescent="0.25">
      <c r="A50" s="169">
        <v>31</v>
      </c>
      <c r="B50" s="170"/>
      <c r="C50" s="171"/>
      <c r="D50" s="86" t="s">
        <v>11</v>
      </c>
      <c r="E50" s="94">
        <v>0</v>
      </c>
      <c r="F50" s="94">
        <v>6000</v>
      </c>
      <c r="G50" s="94">
        <f>2000+7000+6200</f>
        <v>15200</v>
      </c>
      <c r="H50" s="94">
        <v>15200</v>
      </c>
      <c r="I50" s="94">
        <v>15200</v>
      </c>
    </row>
    <row r="51" spans="1:9" x14ac:dyDescent="0.25">
      <c r="A51" s="169">
        <v>32</v>
      </c>
      <c r="B51" s="170"/>
      <c r="C51" s="171"/>
      <c r="D51" s="86" t="s">
        <v>22</v>
      </c>
      <c r="E51" s="94">
        <v>0</v>
      </c>
      <c r="F51" s="94">
        <v>1300</v>
      </c>
      <c r="G51" s="94">
        <f>4200+200</f>
        <v>4400</v>
      </c>
      <c r="H51" s="94">
        <v>4400</v>
      </c>
      <c r="I51" s="94">
        <v>4400</v>
      </c>
    </row>
    <row r="52" spans="1:9" x14ac:dyDescent="0.25">
      <c r="A52" s="166" t="s">
        <v>129</v>
      </c>
      <c r="B52" s="167"/>
      <c r="C52" s="168"/>
      <c r="D52" s="85" t="s">
        <v>98</v>
      </c>
      <c r="E52" s="95">
        <f>E53</f>
        <v>0</v>
      </c>
      <c r="F52" s="96">
        <f>F53</f>
        <v>33200</v>
      </c>
      <c r="G52" s="96">
        <f>G53</f>
        <v>103944</v>
      </c>
      <c r="H52" s="96">
        <f t="shared" ref="H52:I52" si="28">H53</f>
        <v>103944</v>
      </c>
      <c r="I52" s="96">
        <f t="shared" si="28"/>
        <v>103944</v>
      </c>
    </row>
    <row r="53" spans="1:9" x14ac:dyDescent="0.25">
      <c r="A53" s="169">
        <v>3</v>
      </c>
      <c r="B53" s="170"/>
      <c r="C53" s="171"/>
      <c r="D53" s="86" t="s">
        <v>10</v>
      </c>
      <c r="E53" s="94">
        <v>0</v>
      </c>
      <c r="F53" s="94">
        <f>SUM(F54:F55)</f>
        <v>33200</v>
      </c>
      <c r="G53" s="94">
        <f t="shared" ref="G53" si="29">SUM(G54:G55)</f>
        <v>103944</v>
      </c>
      <c r="H53" s="94">
        <v>103944</v>
      </c>
      <c r="I53" s="94">
        <v>103944</v>
      </c>
    </row>
    <row r="54" spans="1:9" x14ac:dyDescent="0.25">
      <c r="A54" s="169">
        <v>31</v>
      </c>
      <c r="B54" s="170"/>
      <c r="C54" s="171"/>
      <c r="D54" s="86" t="s">
        <v>11</v>
      </c>
      <c r="E54" s="94">
        <v>0</v>
      </c>
      <c r="F54" s="94">
        <v>32000</v>
      </c>
      <c r="G54" s="94">
        <f>91600+600+9244</f>
        <v>101444</v>
      </c>
      <c r="H54" s="94">
        <v>101444</v>
      </c>
      <c r="I54" s="94">
        <v>101444</v>
      </c>
    </row>
    <row r="55" spans="1:9" x14ac:dyDescent="0.25">
      <c r="A55" s="169">
        <v>32</v>
      </c>
      <c r="B55" s="170"/>
      <c r="C55" s="171"/>
      <c r="D55" s="86" t="s">
        <v>22</v>
      </c>
      <c r="E55" s="94">
        <v>0</v>
      </c>
      <c r="F55" s="94">
        <v>1200</v>
      </c>
      <c r="G55" s="94">
        <f>1800+500+200</f>
        <v>2500</v>
      </c>
      <c r="H55" s="94">
        <v>2500</v>
      </c>
      <c r="I55" s="94">
        <v>2500</v>
      </c>
    </row>
    <row r="56" spans="1:9" ht="26.25" x14ac:dyDescent="0.25">
      <c r="A56" s="153" t="s">
        <v>113</v>
      </c>
      <c r="B56" s="154"/>
      <c r="C56" s="155"/>
      <c r="D56" s="84" t="s">
        <v>114</v>
      </c>
      <c r="E56" s="87">
        <f t="shared" ref="E56:G58" si="30">E57</f>
        <v>38265.980000000003</v>
      </c>
      <c r="F56" s="87">
        <f t="shared" si="30"/>
        <v>49000</v>
      </c>
      <c r="G56" s="87">
        <f t="shared" si="30"/>
        <v>51000</v>
      </c>
      <c r="H56" s="87">
        <f t="shared" ref="H56:I56" si="31">H57</f>
        <v>51000</v>
      </c>
      <c r="I56" s="87">
        <f t="shared" si="31"/>
        <v>51000</v>
      </c>
    </row>
    <row r="57" spans="1:9" x14ac:dyDescent="0.25">
      <c r="A57" s="145" t="s">
        <v>91</v>
      </c>
      <c r="B57" s="145"/>
      <c r="C57" s="145"/>
      <c r="D57" s="78" t="s">
        <v>92</v>
      </c>
      <c r="E57" s="95">
        <f t="shared" si="30"/>
        <v>38265.980000000003</v>
      </c>
      <c r="F57" s="95">
        <f t="shared" si="30"/>
        <v>49000</v>
      </c>
      <c r="G57" s="95">
        <f t="shared" si="30"/>
        <v>51000</v>
      </c>
      <c r="H57" s="95">
        <f t="shared" ref="H57:I57" si="32">H58</f>
        <v>51000</v>
      </c>
      <c r="I57" s="95">
        <f t="shared" si="32"/>
        <v>51000</v>
      </c>
    </row>
    <row r="58" spans="1:9" x14ac:dyDescent="0.25">
      <c r="A58" s="144">
        <v>3</v>
      </c>
      <c r="B58" s="144"/>
      <c r="C58" s="144"/>
      <c r="D58" s="63" t="s">
        <v>10</v>
      </c>
      <c r="E58" s="94">
        <f t="shared" si="30"/>
        <v>38265.980000000003</v>
      </c>
      <c r="F58" s="94">
        <f t="shared" si="30"/>
        <v>49000</v>
      </c>
      <c r="G58" s="94">
        <f t="shared" si="30"/>
        <v>51000</v>
      </c>
      <c r="H58" s="94">
        <f t="shared" ref="H58:I58" si="33">H59</f>
        <v>51000</v>
      </c>
      <c r="I58" s="94">
        <f t="shared" si="33"/>
        <v>51000</v>
      </c>
    </row>
    <row r="59" spans="1:9" x14ac:dyDescent="0.25">
      <c r="A59" s="144">
        <v>32</v>
      </c>
      <c r="B59" s="144"/>
      <c r="C59" s="144"/>
      <c r="D59" s="63" t="s">
        <v>22</v>
      </c>
      <c r="E59" s="94">
        <v>38265.980000000003</v>
      </c>
      <c r="F59" s="94">
        <v>49000</v>
      </c>
      <c r="G59" s="94">
        <v>51000</v>
      </c>
      <c r="H59" s="94">
        <v>51000</v>
      </c>
      <c r="I59" s="94">
        <v>51000</v>
      </c>
    </row>
    <row r="60" spans="1:9" x14ac:dyDescent="0.25">
      <c r="A60" s="162" t="s">
        <v>99</v>
      </c>
      <c r="B60" s="162"/>
      <c r="C60" s="162"/>
      <c r="D60" s="65" t="s">
        <v>100</v>
      </c>
      <c r="E60" s="94"/>
      <c r="F60" s="94"/>
      <c r="G60" s="94"/>
      <c r="H60" s="94"/>
      <c r="I60" s="94"/>
    </row>
    <row r="61" spans="1:9" ht="25.5" x14ac:dyDescent="0.25">
      <c r="A61" s="156" t="s">
        <v>83</v>
      </c>
      <c r="B61" s="157"/>
      <c r="C61" s="158"/>
      <c r="D61" s="71" t="s">
        <v>84</v>
      </c>
      <c r="E61" s="87">
        <v>0</v>
      </c>
      <c r="F61" s="87">
        <v>0</v>
      </c>
      <c r="G61" s="87">
        <v>0</v>
      </c>
      <c r="H61" s="87">
        <v>0</v>
      </c>
      <c r="I61" s="87">
        <v>0</v>
      </c>
    </row>
    <row r="62" spans="1:9" x14ac:dyDescent="0.25">
      <c r="A62" s="144">
        <v>4</v>
      </c>
      <c r="B62" s="144"/>
      <c r="C62" s="144"/>
      <c r="D62" s="63"/>
      <c r="E62" s="98">
        <v>0</v>
      </c>
      <c r="F62" s="98">
        <v>0</v>
      </c>
      <c r="G62" s="98">
        <v>0</v>
      </c>
      <c r="H62" s="98">
        <v>0</v>
      </c>
      <c r="I62" s="98">
        <v>0</v>
      </c>
    </row>
    <row r="63" spans="1:9" ht="25.5" x14ac:dyDescent="0.25">
      <c r="A63" s="144">
        <v>42</v>
      </c>
      <c r="B63" s="144"/>
      <c r="C63" s="144"/>
      <c r="D63" s="72" t="s">
        <v>102</v>
      </c>
      <c r="E63" s="98">
        <v>0</v>
      </c>
      <c r="F63" s="98">
        <v>0</v>
      </c>
      <c r="G63" s="98">
        <v>0</v>
      </c>
      <c r="H63" s="98">
        <v>0</v>
      </c>
      <c r="I63" s="98">
        <v>0</v>
      </c>
    </row>
    <row r="64" spans="1:9" ht="25.5" x14ac:dyDescent="0.25">
      <c r="A64" s="144">
        <v>45</v>
      </c>
      <c r="B64" s="144"/>
      <c r="C64" s="144"/>
      <c r="D64" s="72" t="s">
        <v>101</v>
      </c>
      <c r="E64" s="98">
        <v>0</v>
      </c>
      <c r="F64" s="98">
        <v>0</v>
      </c>
      <c r="G64" s="98">
        <v>0</v>
      </c>
      <c r="H64" s="98">
        <v>0</v>
      </c>
      <c r="I64" s="98">
        <v>0</v>
      </c>
    </row>
    <row r="65" spans="1:9" x14ac:dyDescent="0.25">
      <c r="A65" s="172" t="s">
        <v>79</v>
      </c>
      <c r="B65" s="172"/>
      <c r="C65" s="172"/>
      <c r="D65" s="82" t="s">
        <v>80</v>
      </c>
      <c r="E65" s="99">
        <f>E66+E74+E78+E82</f>
        <v>20041.489999999998</v>
      </c>
      <c r="F65" s="99">
        <f>F66+F74+F78+F82</f>
        <v>2000</v>
      </c>
      <c r="G65" s="99">
        <f>G66+G74+G78+G82</f>
        <v>200</v>
      </c>
      <c r="H65" s="99">
        <f t="shared" ref="H65:I65" si="34">H66+H74+H78+H82</f>
        <v>200</v>
      </c>
      <c r="I65" s="99">
        <f t="shared" si="34"/>
        <v>200</v>
      </c>
    </row>
    <row r="66" spans="1:9" x14ac:dyDescent="0.25">
      <c r="A66" s="173" t="s">
        <v>103</v>
      </c>
      <c r="B66" s="173"/>
      <c r="C66" s="173"/>
      <c r="D66" s="81" t="s">
        <v>104</v>
      </c>
      <c r="E66" s="87">
        <f>E70+E67</f>
        <v>17865.82</v>
      </c>
      <c r="F66" s="87">
        <f>F70+F67</f>
        <v>0</v>
      </c>
      <c r="G66" s="87">
        <f>G70+G67</f>
        <v>0</v>
      </c>
      <c r="H66" s="87">
        <f t="shared" ref="H66:I66" si="35">H70+H67</f>
        <v>0</v>
      </c>
      <c r="I66" s="87">
        <f t="shared" si="35"/>
        <v>0</v>
      </c>
    </row>
    <row r="67" spans="1:9" x14ac:dyDescent="0.25">
      <c r="A67" s="156" t="s">
        <v>115</v>
      </c>
      <c r="B67" s="157"/>
      <c r="C67" s="158"/>
      <c r="D67" s="78" t="s">
        <v>116</v>
      </c>
      <c r="E67" s="87">
        <f t="shared" ref="E67:G68" si="36">E68</f>
        <v>769.41</v>
      </c>
      <c r="F67" s="87">
        <f t="shared" si="36"/>
        <v>0</v>
      </c>
      <c r="G67" s="87">
        <f t="shared" si="36"/>
        <v>0</v>
      </c>
      <c r="H67" s="87">
        <f t="shared" ref="H67:I67" si="37">H68</f>
        <v>0</v>
      </c>
      <c r="I67" s="87">
        <f t="shared" si="37"/>
        <v>0</v>
      </c>
    </row>
    <row r="68" spans="1:9" x14ac:dyDescent="0.25">
      <c r="A68" s="147">
        <v>3</v>
      </c>
      <c r="B68" s="148"/>
      <c r="C68" s="149"/>
      <c r="D68" s="63" t="s">
        <v>10</v>
      </c>
      <c r="E68" s="97">
        <f t="shared" si="36"/>
        <v>769.41</v>
      </c>
      <c r="F68" s="97">
        <f t="shared" si="36"/>
        <v>0</v>
      </c>
      <c r="G68" s="97">
        <f t="shared" si="36"/>
        <v>0</v>
      </c>
      <c r="H68" s="97">
        <f t="shared" ref="H68:I68" si="38">H69</f>
        <v>0</v>
      </c>
      <c r="I68" s="97">
        <f t="shared" si="38"/>
        <v>0</v>
      </c>
    </row>
    <row r="69" spans="1:9" x14ac:dyDescent="0.25">
      <c r="A69" s="147">
        <v>31</v>
      </c>
      <c r="B69" s="148"/>
      <c r="C69" s="149"/>
      <c r="D69" s="72" t="s">
        <v>11</v>
      </c>
      <c r="E69" s="97">
        <v>769.41</v>
      </c>
      <c r="F69" s="97">
        <v>0</v>
      </c>
      <c r="G69" s="94">
        <v>0</v>
      </c>
      <c r="H69" s="94">
        <v>0</v>
      </c>
      <c r="I69" s="94">
        <v>0</v>
      </c>
    </row>
    <row r="70" spans="1:9" x14ac:dyDescent="0.25">
      <c r="A70" s="145" t="s">
        <v>97</v>
      </c>
      <c r="B70" s="145"/>
      <c r="C70" s="145"/>
      <c r="D70" s="79" t="s">
        <v>98</v>
      </c>
      <c r="E70" s="87">
        <f>E71</f>
        <v>17096.41</v>
      </c>
      <c r="F70" s="87">
        <f>F71</f>
        <v>0</v>
      </c>
      <c r="G70" s="87">
        <f>G71</f>
        <v>0</v>
      </c>
      <c r="H70" s="87">
        <f t="shared" ref="H70:I70" si="39">H71</f>
        <v>0</v>
      </c>
      <c r="I70" s="87">
        <f t="shared" si="39"/>
        <v>0</v>
      </c>
    </row>
    <row r="71" spans="1:9" x14ac:dyDescent="0.25">
      <c r="A71" s="144">
        <v>3</v>
      </c>
      <c r="B71" s="144"/>
      <c r="C71" s="144"/>
      <c r="D71" s="63" t="s">
        <v>10</v>
      </c>
      <c r="E71" s="95">
        <f>E72+E73</f>
        <v>17096.41</v>
      </c>
      <c r="F71" s="95">
        <f>F72+F73</f>
        <v>0</v>
      </c>
      <c r="G71" s="95">
        <f>G72+G73</f>
        <v>0</v>
      </c>
      <c r="H71" s="95">
        <f t="shared" ref="H71:I71" si="40">H72+H73</f>
        <v>0</v>
      </c>
      <c r="I71" s="95">
        <f t="shared" si="40"/>
        <v>0</v>
      </c>
    </row>
    <row r="72" spans="1:9" x14ac:dyDescent="0.25">
      <c r="A72" s="144">
        <v>31</v>
      </c>
      <c r="B72" s="144"/>
      <c r="C72" s="144"/>
      <c r="D72" s="72" t="s">
        <v>11</v>
      </c>
      <c r="E72" s="94">
        <f>12046.88+829.5+1987.85</f>
        <v>14864.23</v>
      </c>
      <c r="F72" s="94">
        <v>0</v>
      </c>
      <c r="G72" s="94">
        <v>0</v>
      </c>
      <c r="H72" s="94">
        <v>0</v>
      </c>
      <c r="I72" s="94">
        <v>0</v>
      </c>
    </row>
    <row r="73" spans="1:9" x14ac:dyDescent="0.25">
      <c r="A73" s="144">
        <v>32</v>
      </c>
      <c r="B73" s="144"/>
      <c r="C73" s="144"/>
      <c r="D73" s="63" t="s">
        <v>22</v>
      </c>
      <c r="E73" s="94">
        <v>2232.1799999999998</v>
      </c>
      <c r="F73" s="94">
        <v>0</v>
      </c>
      <c r="G73" s="94">
        <v>0</v>
      </c>
      <c r="H73" s="94">
        <v>0</v>
      </c>
      <c r="I73" s="94">
        <v>0</v>
      </c>
    </row>
    <row r="74" spans="1:9" x14ac:dyDescent="0.25">
      <c r="A74" s="173" t="s">
        <v>105</v>
      </c>
      <c r="B74" s="173"/>
      <c r="C74" s="173"/>
      <c r="D74" s="80" t="s">
        <v>106</v>
      </c>
      <c r="E74" s="87">
        <f t="shared" ref="E74:G76" si="41">E75</f>
        <v>2055.67</v>
      </c>
      <c r="F74" s="87">
        <f t="shared" si="41"/>
        <v>1800</v>
      </c>
      <c r="G74" s="87">
        <f t="shared" si="41"/>
        <v>0</v>
      </c>
      <c r="H74" s="87">
        <f t="shared" ref="H74:I74" si="42">H75</f>
        <v>0</v>
      </c>
      <c r="I74" s="87">
        <f t="shared" si="42"/>
        <v>0</v>
      </c>
    </row>
    <row r="75" spans="1:9" x14ac:dyDescent="0.25">
      <c r="A75" s="145" t="s">
        <v>97</v>
      </c>
      <c r="B75" s="145"/>
      <c r="C75" s="145"/>
      <c r="D75" s="79" t="s">
        <v>98</v>
      </c>
      <c r="E75" s="87">
        <f t="shared" si="41"/>
        <v>2055.67</v>
      </c>
      <c r="F75" s="87">
        <f t="shared" si="41"/>
        <v>1800</v>
      </c>
      <c r="G75" s="87">
        <f t="shared" si="41"/>
        <v>0</v>
      </c>
      <c r="H75" s="87">
        <f t="shared" ref="H75:I75" si="43">H76</f>
        <v>0</v>
      </c>
      <c r="I75" s="87">
        <f t="shared" si="43"/>
        <v>0</v>
      </c>
    </row>
    <row r="76" spans="1:9" x14ac:dyDescent="0.25">
      <c r="A76" s="144">
        <v>3</v>
      </c>
      <c r="B76" s="144"/>
      <c r="C76" s="144"/>
      <c r="D76" s="63" t="s">
        <v>10</v>
      </c>
      <c r="E76" s="95">
        <f t="shared" si="41"/>
        <v>2055.67</v>
      </c>
      <c r="F76" s="95">
        <f t="shared" si="41"/>
        <v>1800</v>
      </c>
      <c r="G76" s="95">
        <f t="shared" si="41"/>
        <v>0</v>
      </c>
      <c r="H76" s="95">
        <f t="shared" ref="H76:I76" si="44">H77</f>
        <v>0</v>
      </c>
      <c r="I76" s="95">
        <f t="shared" si="44"/>
        <v>0</v>
      </c>
    </row>
    <row r="77" spans="1:9" x14ac:dyDescent="0.25">
      <c r="A77" s="144">
        <v>32</v>
      </c>
      <c r="B77" s="144"/>
      <c r="C77" s="144"/>
      <c r="D77" s="63" t="s">
        <v>22</v>
      </c>
      <c r="E77" s="94">
        <v>2055.67</v>
      </c>
      <c r="F77" s="94">
        <v>1800</v>
      </c>
      <c r="G77" s="94">
        <v>0</v>
      </c>
      <c r="H77" s="94">
        <v>0</v>
      </c>
      <c r="I77" s="94">
        <v>0</v>
      </c>
    </row>
    <row r="78" spans="1:9" x14ac:dyDescent="0.25">
      <c r="A78" s="173" t="s">
        <v>107</v>
      </c>
      <c r="B78" s="173"/>
      <c r="C78" s="173"/>
      <c r="D78" s="80" t="s">
        <v>108</v>
      </c>
      <c r="E78" s="87">
        <f>E79</f>
        <v>0</v>
      </c>
      <c r="F78" s="87">
        <f>F79</f>
        <v>0</v>
      </c>
      <c r="G78" s="87">
        <f>G79</f>
        <v>0</v>
      </c>
      <c r="H78" s="87">
        <f t="shared" ref="H78:I78" si="45">H79</f>
        <v>0</v>
      </c>
      <c r="I78" s="87">
        <f t="shared" si="45"/>
        <v>0</v>
      </c>
    </row>
    <row r="79" spans="1:9" x14ac:dyDescent="0.25">
      <c r="A79" s="145" t="s">
        <v>97</v>
      </c>
      <c r="B79" s="145"/>
      <c r="C79" s="145"/>
      <c r="D79" s="79" t="s">
        <v>98</v>
      </c>
      <c r="E79" s="87">
        <v>0</v>
      </c>
      <c r="F79" s="87">
        <v>0</v>
      </c>
      <c r="G79" s="87">
        <v>0</v>
      </c>
      <c r="H79" s="87">
        <v>0</v>
      </c>
      <c r="I79" s="87">
        <v>0</v>
      </c>
    </row>
    <row r="80" spans="1:9" x14ac:dyDescent="0.25">
      <c r="A80" s="144">
        <v>3</v>
      </c>
      <c r="B80" s="144"/>
      <c r="C80" s="144"/>
      <c r="D80" s="63" t="s">
        <v>10</v>
      </c>
      <c r="E80" s="95">
        <v>0</v>
      </c>
      <c r="F80" s="95">
        <v>0</v>
      </c>
      <c r="G80" s="95">
        <v>0</v>
      </c>
      <c r="H80" s="95">
        <v>0</v>
      </c>
      <c r="I80" s="95">
        <v>0</v>
      </c>
    </row>
    <row r="81" spans="1:9" x14ac:dyDescent="0.25">
      <c r="A81" s="144">
        <v>32</v>
      </c>
      <c r="B81" s="144"/>
      <c r="C81" s="144"/>
      <c r="D81" s="63" t="s">
        <v>22</v>
      </c>
      <c r="E81" s="94">
        <v>0</v>
      </c>
      <c r="F81" s="94">
        <v>0</v>
      </c>
      <c r="G81" s="94">
        <v>0</v>
      </c>
      <c r="H81" s="94">
        <v>0</v>
      </c>
      <c r="I81" s="94">
        <v>0</v>
      </c>
    </row>
    <row r="82" spans="1:9" x14ac:dyDescent="0.25">
      <c r="A82" s="173" t="s">
        <v>109</v>
      </c>
      <c r="B82" s="173"/>
      <c r="C82" s="173"/>
      <c r="D82" s="80" t="s">
        <v>110</v>
      </c>
      <c r="E82" s="87">
        <f t="shared" ref="E82:G84" si="46">E83</f>
        <v>120</v>
      </c>
      <c r="F82" s="87">
        <f t="shared" si="46"/>
        <v>200</v>
      </c>
      <c r="G82" s="87">
        <f t="shared" si="46"/>
        <v>200</v>
      </c>
      <c r="H82" s="87">
        <f t="shared" ref="H82:I82" si="47">H83</f>
        <v>200</v>
      </c>
      <c r="I82" s="87">
        <f t="shared" si="47"/>
        <v>200</v>
      </c>
    </row>
    <row r="83" spans="1:9" x14ac:dyDescent="0.25">
      <c r="A83" s="145" t="s">
        <v>97</v>
      </c>
      <c r="B83" s="145"/>
      <c r="C83" s="145"/>
      <c r="D83" s="79" t="s">
        <v>98</v>
      </c>
      <c r="E83" s="87">
        <f t="shared" si="46"/>
        <v>120</v>
      </c>
      <c r="F83" s="87">
        <f t="shared" si="46"/>
        <v>200</v>
      </c>
      <c r="G83" s="87">
        <f t="shared" si="46"/>
        <v>200</v>
      </c>
      <c r="H83" s="87">
        <f t="shared" ref="H83:I83" si="48">H84</f>
        <v>200</v>
      </c>
      <c r="I83" s="87">
        <f t="shared" si="48"/>
        <v>200</v>
      </c>
    </row>
    <row r="84" spans="1:9" x14ac:dyDescent="0.25">
      <c r="A84" s="144">
        <v>3</v>
      </c>
      <c r="B84" s="144"/>
      <c r="C84" s="144"/>
      <c r="D84" s="63" t="s">
        <v>10</v>
      </c>
      <c r="E84" s="95">
        <f t="shared" si="46"/>
        <v>120</v>
      </c>
      <c r="F84" s="95">
        <f t="shared" si="46"/>
        <v>200</v>
      </c>
      <c r="G84" s="95">
        <f t="shared" si="46"/>
        <v>200</v>
      </c>
      <c r="H84" s="95">
        <f t="shared" ref="H84:I84" si="49">H85</f>
        <v>200</v>
      </c>
      <c r="I84" s="95">
        <f t="shared" si="49"/>
        <v>200</v>
      </c>
    </row>
    <row r="85" spans="1:9" x14ac:dyDescent="0.25">
      <c r="A85" s="144">
        <v>32</v>
      </c>
      <c r="B85" s="144"/>
      <c r="C85" s="144"/>
      <c r="D85" s="63" t="s">
        <v>22</v>
      </c>
      <c r="E85" s="94">
        <v>120</v>
      </c>
      <c r="F85" s="94">
        <v>200</v>
      </c>
      <c r="G85" s="94">
        <v>200</v>
      </c>
      <c r="H85" s="94">
        <v>200</v>
      </c>
      <c r="I85" s="94">
        <v>200</v>
      </c>
    </row>
    <row r="86" spans="1:9" x14ac:dyDescent="0.25">
      <c r="A86" s="77"/>
      <c r="B86" s="77"/>
      <c r="C86" s="77"/>
      <c r="D86" s="77"/>
    </row>
  </sheetData>
  <mergeCells count="81">
    <mergeCell ref="A53:C53"/>
    <mergeCell ref="A54:C54"/>
    <mergeCell ref="A55:C55"/>
    <mergeCell ref="A47:C47"/>
    <mergeCell ref="A46:C46"/>
    <mergeCell ref="A49:C49"/>
    <mergeCell ref="A50:C50"/>
    <mergeCell ref="A51:C51"/>
    <mergeCell ref="A52:C52"/>
    <mergeCell ref="A82:C82"/>
    <mergeCell ref="A83:C83"/>
    <mergeCell ref="A84:C84"/>
    <mergeCell ref="A85:C85"/>
    <mergeCell ref="A28:C28"/>
    <mergeCell ref="A56:C56"/>
    <mergeCell ref="A57:C57"/>
    <mergeCell ref="A58:C58"/>
    <mergeCell ref="A59:C59"/>
    <mergeCell ref="A67:C67"/>
    <mergeCell ref="A68:C68"/>
    <mergeCell ref="A69:C69"/>
    <mergeCell ref="A77:C77"/>
    <mergeCell ref="A78:C78"/>
    <mergeCell ref="A79:C79"/>
    <mergeCell ref="A80:C80"/>
    <mergeCell ref="A81:C81"/>
    <mergeCell ref="A73:C73"/>
    <mergeCell ref="A74:C74"/>
    <mergeCell ref="A75:C75"/>
    <mergeCell ref="A76:C76"/>
    <mergeCell ref="A65:C65"/>
    <mergeCell ref="A66:C66"/>
    <mergeCell ref="A70:C70"/>
    <mergeCell ref="A71:C71"/>
    <mergeCell ref="A72:C72"/>
    <mergeCell ref="A63:C63"/>
    <mergeCell ref="A64:C64"/>
    <mergeCell ref="A36:C36"/>
    <mergeCell ref="A37:C37"/>
    <mergeCell ref="A60:C60"/>
    <mergeCell ref="A61:C61"/>
    <mergeCell ref="A62:C62"/>
    <mergeCell ref="A38:C38"/>
    <mergeCell ref="A39:C39"/>
    <mergeCell ref="A40:C40"/>
    <mergeCell ref="A41:C41"/>
    <mergeCell ref="A42:C42"/>
    <mergeCell ref="A48:C48"/>
    <mergeCell ref="A43:C43"/>
    <mergeCell ref="A44:C44"/>
    <mergeCell ref="A45:C45"/>
    <mergeCell ref="A31:C31"/>
    <mergeCell ref="A32:C32"/>
    <mergeCell ref="A33:C33"/>
    <mergeCell ref="A34:C34"/>
    <mergeCell ref="A35:C35"/>
    <mergeCell ref="A7:C7"/>
    <mergeCell ref="A8:C8"/>
    <mergeCell ref="A1:I1"/>
    <mergeCell ref="A3:I3"/>
    <mergeCell ref="A5:C5"/>
    <mergeCell ref="A9:C9"/>
    <mergeCell ref="A10:C10"/>
    <mergeCell ref="A12:C12"/>
    <mergeCell ref="A11:C11"/>
    <mergeCell ref="A17:C17"/>
    <mergeCell ref="A18:C18"/>
    <mergeCell ref="A19:C19"/>
    <mergeCell ref="A14:C14"/>
    <mergeCell ref="A15:C15"/>
    <mergeCell ref="A16:C16"/>
    <mergeCell ref="A20:C20"/>
    <mergeCell ref="A21:C21"/>
    <mergeCell ref="A22:C22"/>
    <mergeCell ref="A23:C23"/>
    <mergeCell ref="A24:C24"/>
    <mergeCell ref="A25:C25"/>
    <mergeCell ref="A26:C26"/>
    <mergeCell ref="A27:C27"/>
    <mergeCell ref="A29:C29"/>
    <mergeCell ref="A30:C30"/>
  </mergeCells>
  <pageMargins left="0.7" right="0.7" top="0.75" bottom="0.75" header="0.3" footer="0.3"/>
  <pageSetup paperSize="9" scale="72" fitToHeight="0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2023-09-29T09:02:00Z</cp:lastPrinted>
  <dcterms:created xsi:type="dcterms:W3CDTF">2022-08-12T12:51:27Z</dcterms:created>
  <dcterms:modified xsi:type="dcterms:W3CDTF">2024-11-20T09:20:38Z</dcterms:modified>
</cp:coreProperties>
</file>