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RENATA radno\FINANCIJSKI PLAN PRORAČUNA\2026. godina\"/>
    </mc:Choice>
  </mc:AlternateContent>
  <xr:revisionPtr revIDLastSave="0" documentId="13_ncr:1_{F148901B-7B38-4917-8420-093BB36F5FCD}" xr6:coauthVersionLast="37" xr6:coauthVersionMax="37" xr10:uidLastSave="{00000000-0000-0000-0000-000000000000}"/>
  <bookViews>
    <workbookView xWindow="0" yWindow="0" windowWidth="28800" windowHeight="12300" tabRatio="795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3" l="1"/>
  <c r="H33" i="3"/>
  <c r="G27" i="3"/>
  <c r="H27" i="3"/>
  <c r="F33" i="3"/>
  <c r="F27" i="3"/>
  <c r="G29" i="10"/>
  <c r="E31" i="7" l="1"/>
  <c r="E25" i="7"/>
  <c r="H61" i="7"/>
  <c r="H56" i="7"/>
  <c r="I56" i="7"/>
  <c r="H52" i="7"/>
  <c r="I52" i="7"/>
  <c r="H21" i="7"/>
  <c r="I21" i="7"/>
  <c r="G52" i="7"/>
  <c r="F23" i="7"/>
  <c r="F32" i="7"/>
  <c r="F25" i="7"/>
  <c r="E68" i="7"/>
  <c r="E65" i="7"/>
  <c r="E64" i="7" s="1"/>
  <c r="E58" i="7"/>
  <c r="E57" i="7"/>
  <c r="E52" i="7"/>
  <c r="E54" i="7"/>
  <c r="E53" i="7"/>
  <c r="E48" i="7"/>
  <c r="E44" i="7"/>
  <c r="E10" i="7"/>
  <c r="C17" i="8"/>
  <c r="B37" i="8"/>
  <c r="B14" i="8"/>
  <c r="B13" i="8" s="1"/>
  <c r="B12" i="8"/>
  <c r="E24" i="3"/>
  <c r="E34" i="3"/>
  <c r="F34" i="3"/>
  <c r="G34" i="3"/>
  <c r="H34" i="3"/>
  <c r="D34" i="3"/>
  <c r="E27" i="3"/>
  <c r="E26" i="3"/>
  <c r="G10" i="3"/>
  <c r="H10" i="3"/>
  <c r="F10" i="3"/>
  <c r="G18" i="3"/>
  <c r="H18" i="3"/>
  <c r="F18" i="3"/>
  <c r="E56" i="7" l="1"/>
  <c r="E12" i="3"/>
  <c r="E13" i="3"/>
  <c r="E14" i="3"/>
  <c r="H26" i="3" l="1"/>
  <c r="G26" i="3"/>
  <c r="F26" i="3"/>
  <c r="H14" i="3"/>
  <c r="H12" i="3"/>
  <c r="G14" i="3"/>
  <c r="G12" i="3"/>
  <c r="F12" i="3"/>
  <c r="F14" i="3"/>
  <c r="H55" i="7" l="1"/>
  <c r="I55" i="7"/>
  <c r="H51" i="7"/>
  <c r="H50" i="7" s="1"/>
  <c r="I51" i="7"/>
  <c r="I50" i="7" s="1"/>
  <c r="G56" i="7"/>
  <c r="G55" i="7" s="1"/>
  <c r="G51" i="7"/>
  <c r="F52" i="7"/>
  <c r="F51" i="7"/>
  <c r="F56" i="7"/>
  <c r="F55" i="7" s="1"/>
  <c r="E55" i="7"/>
  <c r="E51" i="7"/>
  <c r="F42" i="7"/>
  <c r="E87" i="7"/>
  <c r="E86" i="7" s="1"/>
  <c r="I47" i="7"/>
  <c r="H47" i="7"/>
  <c r="G47" i="7"/>
  <c r="E47" i="7"/>
  <c r="E46" i="7" s="1"/>
  <c r="E41" i="7" s="1"/>
  <c r="I43" i="7"/>
  <c r="I42" i="7" s="1"/>
  <c r="I41" i="7" s="1"/>
  <c r="G43" i="7"/>
  <c r="G42" i="7" s="1"/>
  <c r="G41" i="7" s="1"/>
  <c r="H43" i="7"/>
  <c r="H42" i="7" s="1"/>
  <c r="H41" i="7" s="1"/>
  <c r="E43" i="7"/>
  <c r="E42" i="7" s="1"/>
  <c r="F28" i="8"/>
  <c r="E28" i="8"/>
  <c r="D28" i="8"/>
  <c r="F11" i="8"/>
  <c r="E11" i="8"/>
  <c r="D11" i="8"/>
  <c r="B28" i="8"/>
  <c r="C28" i="8"/>
  <c r="G50" i="7" l="1"/>
  <c r="F46" i="7"/>
  <c r="F41" i="7" s="1"/>
  <c r="F50" i="7"/>
  <c r="E50" i="7"/>
  <c r="D18" i="3"/>
  <c r="F16" i="3"/>
  <c r="E11" i="5" l="1"/>
  <c r="E10" i="5" s="1"/>
  <c r="F11" i="5"/>
  <c r="F10" i="5" s="1"/>
  <c r="D11" i="5"/>
  <c r="D10" i="5" s="1"/>
  <c r="C11" i="5"/>
  <c r="C10" i="5" s="1"/>
  <c r="B11" i="5"/>
  <c r="B10" i="5" s="1"/>
  <c r="H87" i="7"/>
  <c r="H86" i="7" s="1"/>
  <c r="H85" i="7" s="1"/>
  <c r="I87" i="7"/>
  <c r="I86" i="7" s="1"/>
  <c r="I85" i="7" s="1"/>
  <c r="H81" i="7"/>
  <c r="I81" i="7"/>
  <c r="H79" i="7"/>
  <c r="H78" i="7" s="1"/>
  <c r="H77" i="7" s="1"/>
  <c r="I79" i="7"/>
  <c r="I78" i="7" s="1"/>
  <c r="I77" i="7" s="1"/>
  <c r="H74" i="7"/>
  <c r="H73" i="7" s="1"/>
  <c r="I74" i="7"/>
  <c r="I73" i="7" s="1"/>
  <c r="H71" i="7"/>
  <c r="H70" i="7" s="1"/>
  <c r="I71" i="7"/>
  <c r="I70" i="7" s="1"/>
  <c r="H60" i="7"/>
  <c r="H59" i="7" s="1"/>
  <c r="I61" i="7"/>
  <c r="I60" i="7" s="1"/>
  <c r="I59" i="7" s="1"/>
  <c r="H39" i="7"/>
  <c r="H38" i="7" s="1"/>
  <c r="H37" i="7" s="1"/>
  <c r="I39" i="7"/>
  <c r="I38" i="7" s="1"/>
  <c r="I37" i="7" s="1"/>
  <c r="H35" i="7"/>
  <c r="H34" i="7" s="1"/>
  <c r="I35" i="7"/>
  <c r="I34" i="7" s="1"/>
  <c r="H30" i="7"/>
  <c r="I30" i="7"/>
  <c r="H24" i="7"/>
  <c r="H23" i="7" s="1"/>
  <c r="I24" i="7"/>
  <c r="H20" i="7"/>
  <c r="I20" i="7"/>
  <c r="H18" i="7"/>
  <c r="I18" i="7"/>
  <c r="H16" i="7"/>
  <c r="I16" i="7"/>
  <c r="H10" i="7"/>
  <c r="H9" i="7" s="1"/>
  <c r="H8" i="7" s="1"/>
  <c r="I10" i="7"/>
  <c r="I9" i="7" s="1"/>
  <c r="I8" i="7" s="1"/>
  <c r="G87" i="7"/>
  <c r="G86" i="7" s="1"/>
  <c r="G85" i="7" s="1"/>
  <c r="G81" i="7"/>
  <c r="G79" i="7"/>
  <c r="G78" i="7" s="1"/>
  <c r="G77" i="7" s="1"/>
  <c r="G74" i="7"/>
  <c r="G73" i="7" s="1"/>
  <c r="G71" i="7"/>
  <c r="G70" i="7" s="1"/>
  <c r="F71" i="7"/>
  <c r="F70" i="7" s="1"/>
  <c r="E71" i="7"/>
  <c r="E70" i="7" s="1"/>
  <c r="G61" i="7"/>
  <c r="G60" i="7" s="1"/>
  <c r="G59" i="7" s="1"/>
  <c r="F61" i="7"/>
  <c r="F60" i="7" s="1"/>
  <c r="F59" i="7" s="1"/>
  <c r="E61" i="7"/>
  <c r="E60" i="7" s="1"/>
  <c r="E59" i="7" s="1"/>
  <c r="G39" i="7"/>
  <c r="G38" i="7" s="1"/>
  <c r="G37" i="7" s="1"/>
  <c r="G35" i="7"/>
  <c r="G34" i="7" s="1"/>
  <c r="G24" i="7"/>
  <c r="F24" i="7"/>
  <c r="E24" i="7"/>
  <c r="G30" i="7"/>
  <c r="G21" i="7"/>
  <c r="G20" i="7" s="1"/>
  <c r="G16" i="7"/>
  <c r="G18" i="7"/>
  <c r="G10" i="7"/>
  <c r="G9" i="7" s="1"/>
  <c r="G8" i="7" s="1"/>
  <c r="F87" i="7"/>
  <c r="F86" i="7" s="1"/>
  <c r="F85" i="7" s="1"/>
  <c r="F81" i="7"/>
  <c r="F79" i="7"/>
  <c r="F78" i="7" s="1"/>
  <c r="F77" i="7" s="1"/>
  <c r="F74" i="7"/>
  <c r="F73" i="7" s="1"/>
  <c r="F39" i="7"/>
  <c r="F38" i="7" s="1"/>
  <c r="F37" i="7" s="1"/>
  <c r="F35" i="7"/>
  <c r="F34" i="7" s="1"/>
  <c r="F30" i="7"/>
  <c r="F21" i="7"/>
  <c r="F20" i="7" s="1"/>
  <c r="F16" i="7"/>
  <c r="F18" i="7"/>
  <c r="F10" i="7"/>
  <c r="F9" i="7" s="1"/>
  <c r="F8" i="7" s="1"/>
  <c r="E85" i="7"/>
  <c r="E81" i="7"/>
  <c r="E79" i="7"/>
  <c r="E78" i="7" s="1"/>
  <c r="E77" i="7" s="1"/>
  <c r="E74" i="7"/>
  <c r="E73" i="7" s="1"/>
  <c r="G23" i="7" l="1"/>
  <c r="H15" i="7"/>
  <c r="E69" i="7"/>
  <c r="I15" i="7"/>
  <c r="I23" i="7"/>
  <c r="G69" i="7"/>
  <c r="G68" i="7" s="1"/>
  <c r="G15" i="7"/>
  <c r="H69" i="7"/>
  <c r="H68" i="7" s="1"/>
  <c r="F15" i="7"/>
  <c r="F69" i="7"/>
  <c r="F68" i="7" s="1"/>
  <c r="I69" i="7"/>
  <c r="I68" i="7" s="1"/>
  <c r="H14" i="7"/>
  <c r="H7" i="7" s="1"/>
  <c r="H6" i="7" l="1"/>
  <c r="I14" i="7"/>
  <c r="I7" i="7" s="1"/>
  <c r="I6" i="7" s="1"/>
  <c r="F14" i="7"/>
  <c r="F7" i="7" s="1"/>
  <c r="F6" i="7" s="1"/>
  <c r="G14" i="7"/>
  <c r="G7" i="7" s="1"/>
  <c r="G6" i="7" s="1"/>
  <c r="E39" i="7"/>
  <c r="E35" i="7"/>
  <c r="E34" i="7" s="1"/>
  <c r="E30" i="7"/>
  <c r="E23" i="7" s="1"/>
  <c r="E21" i="7"/>
  <c r="E20" i="7" s="1"/>
  <c r="E18" i="7"/>
  <c r="E16" i="7"/>
  <c r="E9" i="7"/>
  <c r="E8" i="7" s="1"/>
  <c r="C38" i="8"/>
  <c r="D38" i="8"/>
  <c r="E38" i="8"/>
  <c r="F38" i="8"/>
  <c r="C34" i="8"/>
  <c r="D34" i="8"/>
  <c r="E34" i="8"/>
  <c r="F34" i="8"/>
  <c r="C32" i="8"/>
  <c r="D32" i="8"/>
  <c r="E32" i="8"/>
  <c r="F32" i="8"/>
  <c r="C30" i="8"/>
  <c r="D30" i="8"/>
  <c r="E30" i="8"/>
  <c r="F30" i="8"/>
  <c r="C21" i="8"/>
  <c r="D21" i="8"/>
  <c r="E21" i="8"/>
  <c r="F21" i="8"/>
  <c r="D17" i="8"/>
  <c r="E17" i="8"/>
  <c r="F17" i="8"/>
  <c r="C15" i="8"/>
  <c r="D15" i="8"/>
  <c r="E15" i="8"/>
  <c r="F15" i="8"/>
  <c r="C13" i="8"/>
  <c r="D13" i="8"/>
  <c r="E13" i="8"/>
  <c r="F13" i="8"/>
  <c r="C11" i="8"/>
  <c r="B34" i="8"/>
  <c r="B17" i="8"/>
  <c r="B38" i="8"/>
  <c r="B32" i="8"/>
  <c r="B30" i="8"/>
  <c r="B21" i="8"/>
  <c r="B15" i="8"/>
  <c r="E14" i="7" l="1"/>
  <c r="E38" i="7"/>
  <c r="E37" i="7" s="1"/>
  <c r="E7" i="7" s="1"/>
  <c r="E6" i="7" s="1"/>
  <c r="E15" i="7"/>
  <c r="E10" i="8"/>
  <c r="B27" i="8"/>
  <c r="F10" i="8"/>
  <c r="D10" i="8"/>
  <c r="C27" i="8"/>
  <c r="C10" i="8"/>
  <c r="F27" i="8"/>
  <c r="E27" i="8"/>
  <c r="D27" i="8"/>
  <c r="B11" i="8"/>
  <c r="B10" i="8" s="1"/>
  <c r="H11" i="3"/>
  <c r="G11" i="3"/>
  <c r="G31" i="3"/>
  <c r="H31" i="3"/>
  <c r="G25" i="3"/>
  <c r="H25" i="3"/>
  <c r="F31" i="3"/>
  <c r="F25" i="3"/>
  <c r="F11" i="3"/>
  <c r="G16" i="3"/>
  <c r="H16" i="3"/>
  <c r="E25" i="3"/>
  <c r="D25" i="3"/>
  <c r="G24" i="3" l="1"/>
  <c r="H24" i="3"/>
  <c r="F24" i="3"/>
  <c r="E31" i="3" l="1"/>
  <c r="E18" i="3"/>
  <c r="E11" i="3"/>
  <c r="E16" i="3"/>
  <c r="E10" i="3" l="1"/>
  <c r="D11" i="3"/>
  <c r="D10" i="3" s="1"/>
  <c r="D16" i="3"/>
  <c r="D31" i="3"/>
  <c r="D24" i="3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I14" i="10" s="1"/>
  <c r="H11" i="10"/>
  <c r="G11" i="10"/>
  <c r="F11" i="10"/>
  <c r="J8" i="10"/>
  <c r="I8" i="10"/>
  <c r="H8" i="10"/>
  <c r="G8" i="10"/>
  <c r="F8" i="10"/>
  <c r="J14" i="10" l="1"/>
  <c r="J22" i="10" s="1"/>
  <c r="I22" i="10"/>
  <c r="H14" i="10"/>
  <c r="H22" i="10" s="1"/>
  <c r="G14" i="10"/>
  <c r="G22" i="10" s="1"/>
  <c r="G28" i="10" s="1"/>
  <c r="F14" i="10"/>
  <c r="F22" i="10" s="1"/>
  <c r="F28" i="10" s="1"/>
</calcChain>
</file>

<file path=xl/sharedStrings.xml><?xml version="1.0" encoding="utf-8"?>
<sst xmlns="http://schemas.openxmlformats.org/spreadsheetml/2006/main" count="300" uniqueCount="134">
  <si>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</si>
  <si>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</si>
  <si>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</si>
  <si>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</si>
  <si>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</si>
  <si>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</si>
  <si>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</si>
  <si>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</si>
  <si>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</si>
  <si>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</si>
  <si>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</si>
  <si>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</si>
  <si>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</si>
  <si>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</si>
  <si>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</si>
  <si>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</si>
  <si>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</si>
  <si>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</si>
  <si>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</si>
  <si>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</si>
  <si>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</si>
  <si>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</si>
  <si>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</si>
  <si>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</si>
  <si>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</si>
  <si>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</si>
  <si>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</si>
  <si>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</si>
  <si>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</si>
  <si>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</si>
  <si>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</si>
  <si>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</si>
  <si>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</si>
  <si>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</si>
  <si>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</si>
  <si>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</si>
  <si>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</si>
  <si>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</si>
  <si>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</si>
  <si>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</si>
  <si>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</si>
  <si>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</si>
  <si>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</si>
  <si>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</si>
  <si>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</si>
  <si>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</si>
  <si>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</si>
  <si>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</si>
  <si>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</si>
  <si>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</si>
  <si>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</si>
  <si>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</si>
  <si>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</si>
  <si>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</si>
  <si>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</si>
  <si>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</si>
  <si>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</si>
  <si>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</si>
  <si>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</si>
  <si>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</si>
  <si>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</si>
  <si>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</si>
  <si>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</si>
  <si>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</si>
  <si>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</si>
  <si>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za posebne namjene</t>
  </si>
  <si>
    <t>Prihodi od prodaje proizvoda, pruženih usluga i tekućih donacija</t>
  </si>
  <si>
    <t>Zatezne kamate</t>
  </si>
  <si>
    <t>Knjige</t>
  </si>
  <si>
    <t>Višak prihoda</t>
  </si>
  <si>
    <t>Tekuće donacije u naravi</t>
  </si>
  <si>
    <t xml:space="preserve">  52 Decentralizirana sredstva</t>
  </si>
  <si>
    <t xml:space="preserve">  53 Pomoći PK</t>
  </si>
  <si>
    <t>6 Donacije</t>
  </si>
  <si>
    <t xml:space="preserve">  62 Tekuće donacije</t>
  </si>
  <si>
    <t xml:space="preserve">  51 Pomoći - BPŽ</t>
  </si>
  <si>
    <t>PROGRAM 6000</t>
  </si>
  <si>
    <t>Odgoj i obrazovanje</t>
  </si>
  <si>
    <t>Aktivnost A600002</t>
  </si>
  <si>
    <t>Osnovno školstvo</t>
  </si>
  <si>
    <t>Izvor 5.2.</t>
  </si>
  <si>
    <t>DECENTRALIZIRANA SREDSTVA</t>
  </si>
  <si>
    <t>Aktivnost A600006</t>
  </si>
  <si>
    <t>Financiranje iznad minimalnog standarda-osnovno školstvo</t>
  </si>
  <si>
    <t>Izvor 3.1.</t>
  </si>
  <si>
    <t>VLASTITI PRIHODI - PK</t>
  </si>
  <si>
    <t>Izvor 4.2.</t>
  </si>
  <si>
    <t>PRIHODI ZA POSEBNE NAMJENE - PK</t>
  </si>
  <si>
    <t>Izvor 5.3.</t>
  </si>
  <si>
    <t>POMOĆI - PK</t>
  </si>
  <si>
    <t>Izvor 6.2.</t>
  </si>
  <si>
    <t>DONACIJE - PK</t>
  </si>
  <si>
    <t>Aktivnost A600012</t>
  </si>
  <si>
    <t>Osiguranje školske prehrane za djecu u riziku od siromaštva</t>
  </si>
  <si>
    <t>Izvor 5.1.</t>
  </si>
  <si>
    <t>POMOĆI - BPŽ</t>
  </si>
  <si>
    <t>Kapitalni projekt K600003</t>
  </si>
  <si>
    <t>Ulaganja u osnovne škole</t>
  </si>
  <si>
    <t>Rashodi za nabavu  dugotrajne imovine</t>
  </si>
  <si>
    <t>Rashodi za nabavu dugotrajne imovine</t>
  </si>
  <si>
    <t>Aktivnost A600011</t>
  </si>
  <si>
    <t>Pomoćnici u nastavi</t>
  </si>
  <si>
    <t>Aktivnost A600014</t>
  </si>
  <si>
    <t>Projekt "Školska shema"</t>
  </si>
  <si>
    <t>Aktivnost A600015</t>
  </si>
  <si>
    <t>Projekt "Eureka"</t>
  </si>
  <si>
    <t>Aktivnost A600027</t>
  </si>
  <si>
    <t>Projekt "Medni dan"</t>
  </si>
  <si>
    <t>Bankarske usluge</t>
  </si>
  <si>
    <t>Knjige, uredska oprema i namještaj</t>
  </si>
  <si>
    <t>Aktivnost A600031</t>
  </si>
  <si>
    <t>Prehrana za učenike osnovnih škola</t>
  </si>
  <si>
    <t>Izvor 1.1.1.</t>
  </si>
  <si>
    <t>OPĆI PRIHODI I PRIMICI</t>
  </si>
  <si>
    <t>09 OBRAZOVANJE</t>
  </si>
  <si>
    <t>091 Osnovno obrazovanje</t>
  </si>
  <si>
    <t>096 Dodatne usluge u obrazovanju</t>
  </si>
  <si>
    <t>Projekcija 
za 2027.</t>
  </si>
  <si>
    <t>Naknade građanima i kućanstvima na temelju osiguranja i druge naknade</t>
  </si>
  <si>
    <t>Aktivnost A600018</t>
  </si>
  <si>
    <t>S osmijehom u školu 6</t>
  </si>
  <si>
    <t>Izvor 1.1.</t>
  </si>
  <si>
    <t xml:space="preserve">Izvor 5.1. </t>
  </si>
  <si>
    <t>S osmijehom u školu 7</t>
  </si>
  <si>
    <t>Projekcija proračuna
za 2027.</t>
  </si>
  <si>
    <t>Izvršenje 2024.</t>
  </si>
  <si>
    <t>Plan 2025.</t>
  </si>
  <si>
    <t>Plan za 2026.</t>
  </si>
  <si>
    <t>Projekcija 
za 2028.</t>
  </si>
  <si>
    <t>FINANCIJSKI PLAN PRORAČUNSKOG KORISNIKA JEDINICE LOKALNE I PODRUČNE (REGIONALNE) SAMOUPRAVE 
ZA 2026. I PROJEKCIJA ZA 2027. I 2028. GODINU</t>
  </si>
  <si>
    <t>Rashodi za nabavu proizvedene dugotrajne imovine</t>
  </si>
  <si>
    <t>Manjak prihoda</t>
  </si>
  <si>
    <t>Proračun za 2026.</t>
  </si>
  <si>
    <t>Projekcija proračuna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</si>
</sst>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21" fillId="0" borderId="3" xfId="0" applyFont="1" applyBorder="1"/>
    <xf numFmtId="3" fontId="21" fillId="0" borderId="3" xfId="0" applyNumberFormat="1" applyFont="1" applyBorder="1"/>
    <xf numFmtId="0" fontId="22" fillId="0" borderId="3" xfId="0" applyFont="1" applyBorder="1"/>
    <xf numFmtId="3" fontId="0" fillId="0" borderId="0" xfId="0" applyNumberForma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3" fillId="0" borderId="3" xfId="0" applyFont="1" applyBorder="1" applyAlignment="1">
      <alignment horizontal="left"/>
    </xf>
    <xf numFmtId="0" fontId="21" fillId="0" borderId="0" xfId="0" applyFont="1"/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23" fillId="0" borderId="3" xfId="0" applyFont="1" applyBorder="1"/>
    <xf numFmtId="0" fontId="22" fillId="0" borderId="3" xfId="0" applyFont="1" applyBorder="1" applyAlignment="1">
      <alignment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21" fillId="0" borderId="4" xfId="0" applyFont="1" applyBorder="1"/>
    <xf numFmtId="0" fontId="22" fillId="0" borderId="3" xfId="0" applyFont="1" applyBorder="1" applyAlignment="1">
      <alignment wrapText="1"/>
    </xf>
    <xf numFmtId="0" fontId="23" fillId="0" borderId="3" xfId="0" applyFont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9" fillId="0" borderId="3" xfId="0" applyNumberFormat="1" applyFont="1" applyBorder="1" applyAlignment="1">
      <alignment horizontal="center"/>
    </xf>
    <xf numFmtId="3" fontId="9" fillId="4" borderId="4" xfId="0" applyNumberFormat="1" applyFont="1" applyFill="1" applyBorder="1" applyAlignment="1" applyProtection="1">
      <alignment horizontal="center" vertical="center" wrapText="1"/>
    </xf>
    <xf numFmtId="3" fontId="9" fillId="2" borderId="4" xfId="0" applyNumberFormat="1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 applyProtection="1">
      <alignment horizontal="right" wrapText="1"/>
    </xf>
    <xf numFmtId="3" fontId="7" fillId="0" borderId="3" xfId="0" applyNumberFormat="1" applyFont="1" applyBorder="1"/>
    <xf numFmtId="3" fontId="9" fillId="0" borderId="3" xfId="0" applyNumberFormat="1" applyFont="1" applyBorder="1"/>
    <xf numFmtId="3" fontId="9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3" fontId="9" fillId="4" borderId="3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3" xfId="0" applyFont="1" applyBorder="1"/>
    <xf numFmtId="0" fontId="7" fillId="0" borderId="3" xfId="0" applyFont="1" applyBorder="1" applyAlignment="1">
      <alignment horizontal="left"/>
    </xf>
    <xf numFmtId="0" fontId="24" fillId="0" borderId="0" xfId="0" applyFont="1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/>
    <xf numFmtId="0" fontId="9" fillId="0" borderId="3" xfId="0" applyNumberFormat="1" applyFont="1" applyFill="1" applyBorder="1" applyAlignment="1" applyProtection="1">
      <alignment horizontal="left" vertical="center" wrapText="1"/>
    </xf>
    <xf numFmtId="3" fontId="9" fillId="2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1" fillId="0" borderId="4" xfId="0" quotePrefix="1" applyFont="1" applyBorder="1" applyAlignment="1">
      <alignment vertical="center" wrapText="1"/>
    </xf>
    <xf numFmtId="3" fontId="7" fillId="2" borderId="3" xfId="0" applyNumberFormat="1" applyFont="1" applyFill="1" applyBorder="1"/>
    <xf numFmtId="3" fontId="9" fillId="2" borderId="3" xfId="0" applyNumberFormat="1" applyFont="1" applyFill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1" fillId="0" borderId="3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3" xfId="0" applyFont="1" applyBorder="1" applyAlignment="1">
      <alignment horizontal="lef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7" workbookViewId="0">
      <selection activeCell="H26" sqref="H26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25" t="s">
        <v>129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7.399999999999999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6" x14ac:dyDescent="0.3">
      <c r="A3" s="125" t="s">
        <v>19</v>
      </c>
      <c r="B3" s="125"/>
      <c r="C3" s="125"/>
      <c r="D3" s="125"/>
      <c r="E3" s="125"/>
      <c r="F3" s="125"/>
      <c r="G3" s="125"/>
      <c r="H3" s="125"/>
      <c r="I3" s="126"/>
      <c r="J3" s="126"/>
    </row>
    <row r="4" spans="1:10" ht="17.399999999999999" x14ac:dyDescent="0.3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6" x14ac:dyDescent="0.3">
      <c r="A5" s="125" t="s">
        <v>25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6" t="s">
        <v>31</v>
      </c>
    </row>
    <row r="7" spans="1:10" ht="26.4" x14ac:dyDescent="0.3">
      <c r="A7" s="29"/>
      <c r="B7" s="30"/>
      <c r="C7" s="30"/>
      <c r="D7" s="31"/>
      <c r="E7" s="32"/>
      <c r="F7" s="3" t="s">
        <v>125</v>
      </c>
      <c r="G7" s="3" t="s">
        <v>126</v>
      </c>
      <c r="H7" s="3" t="s">
        <v>132</v>
      </c>
      <c r="I7" s="3" t="s">
        <v>124</v>
      </c>
      <c r="J7" s="3" t="s">
        <v>133</v>
      </c>
    </row>
    <row r="8" spans="1:10" x14ac:dyDescent="0.3">
      <c r="A8" s="128" t="s">
        <v>0</v>
      </c>
      <c r="B8" s="129"/>
      <c r="C8" s="129"/>
      <c r="D8" s="129"/>
      <c r="E8" s="130"/>
      <c r="F8" s="33">
        <f>F9+F10</f>
        <v>1337478</v>
      </c>
      <c r="G8" s="33">
        <f t="shared" ref="G8:J8" si="0">G9+G10</f>
        <v>1693776</v>
      </c>
      <c r="H8" s="33">
        <f t="shared" si="0"/>
        <v>1708675</v>
      </c>
      <c r="I8" s="33">
        <f t="shared" si="0"/>
        <v>1708675</v>
      </c>
      <c r="J8" s="33">
        <f t="shared" si="0"/>
        <v>1708675</v>
      </c>
    </row>
    <row r="9" spans="1:10" x14ac:dyDescent="0.3">
      <c r="A9" s="131" t="s">
        <v>32</v>
      </c>
      <c r="B9" s="132"/>
      <c r="C9" s="132"/>
      <c r="D9" s="132"/>
      <c r="E9" s="124"/>
      <c r="F9" s="34">
        <v>1337478</v>
      </c>
      <c r="G9" s="34">
        <v>1693776</v>
      </c>
      <c r="H9" s="34">
        <v>1708675</v>
      </c>
      <c r="I9" s="34">
        <v>1708675</v>
      </c>
      <c r="J9" s="34">
        <v>1708675</v>
      </c>
    </row>
    <row r="10" spans="1:10" x14ac:dyDescent="0.3">
      <c r="A10" s="133" t="s">
        <v>33</v>
      </c>
      <c r="B10" s="124"/>
      <c r="C10" s="124"/>
      <c r="D10" s="124"/>
      <c r="E10" s="124"/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3">
      <c r="A11" s="37" t="s">
        <v>1</v>
      </c>
      <c r="B11" s="45"/>
      <c r="C11" s="45"/>
      <c r="D11" s="45"/>
      <c r="E11" s="45"/>
      <c r="F11" s="33">
        <f>F12+F13</f>
        <v>1339730</v>
      </c>
      <c r="G11" s="33">
        <f t="shared" ref="G11:J11" si="1">G12+G13</f>
        <v>1693776</v>
      </c>
      <c r="H11" s="33">
        <f t="shared" si="1"/>
        <v>1708675</v>
      </c>
      <c r="I11" s="33">
        <f t="shared" si="1"/>
        <v>1708675</v>
      </c>
      <c r="J11" s="33">
        <f t="shared" si="1"/>
        <v>1708675</v>
      </c>
    </row>
    <row r="12" spans="1:10" x14ac:dyDescent="0.3">
      <c r="A12" s="134" t="s">
        <v>34</v>
      </c>
      <c r="B12" s="132"/>
      <c r="C12" s="132"/>
      <c r="D12" s="132"/>
      <c r="E12" s="132"/>
      <c r="F12" s="34">
        <v>1329936</v>
      </c>
      <c r="G12" s="34">
        <v>1672276</v>
      </c>
      <c r="H12" s="34">
        <v>1695475</v>
      </c>
      <c r="I12" s="34">
        <v>1695475</v>
      </c>
      <c r="J12" s="34">
        <v>1695475</v>
      </c>
    </row>
    <row r="13" spans="1:10" x14ac:dyDescent="0.3">
      <c r="A13" s="123" t="s">
        <v>35</v>
      </c>
      <c r="B13" s="124"/>
      <c r="C13" s="124"/>
      <c r="D13" s="124"/>
      <c r="E13" s="124"/>
      <c r="F13" s="47">
        <v>9794</v>
      </c>
      <c r="G13" s="47">
        <v>21500</v>
      </c>
      <c r="H13" s="47">
        <v>13200</v>
      </c>
      <c r="I13" s="47">
        <v>13200</v>
      </c>
      <c r="J13" s="46">
        <v>13200</v>
      </c>
    </row>
    <row r="14" spans="1:10" x14ac:dyDescent="0.3">
      <c r="A14" s="135" t="s">
        <v>57</v>
      </c>
      <c r="B14" s="129"/>
      <c r="C14" s="129"/>
      <c r="D14" s="129"/>
      <c r="E14" s="129"/>
      <c r="F14" s="33">
        <f>F8-F11</f>
        <v>-2252</v>
      </c>
      <c r="G14" s="33">
        <f t="shared" ref="G14:J14" si="2">G8-G11</f>
        <v>0</v>
      </c>
      <c r="H14" s="33">
        <f t="shared" si="2"/>
        <v>0</v>
      </c>
      <c r="I14" s="33">
        <f>I8-I11</f>
        <v>0</v>
      </c>
      <c r="J14" s="33">
        <f t="shared" si="2"/>
        <v>0</v>
      </c>
    </row>
    <row r="15" spans="1:10" ht="17.399999999999999" x14ac:dyDescent="0.3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6" x14ac:dyDescent="0.3">
      <c r="A16" s="125" t="s">
        <v>26</v>
      </c>
      <c r="B16" s="127"/>
      <c r="C16" s="127"/>
      <c r="D16" s="127"/>
      <c r="E16" s="127"/>
      <c r="F16" s="127"/>
      <c r="G16" s="127"/>
      <c r="H16" s="127"/>
      <c r="I16" s="127"/>
      <c r="J16" s="127"/>
    </row>
    <row r="17" spans="1:10" ht="17.399999999999999" x14ac:dyDescent="0.3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6.4" x14ac:dyDescent="0.3">
      <c r="A18" s="29"/>
      <c r="B18" s="30"/>
      <c r="C18" s="30"/>
      <c r="D18" s="31"/>
      <c r="E18" s="32"/>
      <c r="F18" s="3" t="s">
        <v>125</v>
      </c>
      <c r="G18" s="3" t="s">
        <v>126</v>
      </c>
      <c r="H18" s="3" t="s">
        <v>132</v>
      </c>
      <c r="I18" s="3" t="s">
        <v>124</v>
      </c>
      <c r="J18" s="3" t="s">
        <v>133</v>
      </c>
    </row>
    <row r="19" spans="1:10" x14ac:dyDescent="0.3">
      <c r="A19" s="123" t="s">
        <v>36</v>
      </c>
      <c r="B19" s="124"/>
      <c r="C19" s="124"/>
      <c r="D19" s="124"/>
      <c r="E19" s="124"/>
      <c r="F19" s="47"/>
      <c r="G19" s="47"/>
      <c r="H19" s="47"/>
      <c r="I19" s="47"/>
      <c r="J19" s="46"/>
    </row>
    <row r="20" spans="1:10" x14ac:dyDescent="0.3">
      <c r="A20" s="123" t="s">
        <v>37</v>
      </c>
      <c r="B20" s="124"/>
      <c r="C20" s="124"/>
      <c r="D20" s="124"/>
      <c r="E20" s="124"/>
      <c r="F20" s="47"/>
      <c r="G20" s="47"/>
      <c r="H20" s="47"/>
      <c r="I20" s="47"/>
      <c r="J20" s="46"/>
    </row>
    <row r="21" spans="1:10" x14ac:dyDescent="0.3">
      <c r="A21" s="135" t="s">
        <v>2</v>
      </c>
      <c r="B21" s="129"/>
      <c r="C21" s="129"/>
      <c r="D21" s="129"/>
      <c r="E21" s="129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3">
      <c r="A22" s="135" t="s">
        <v>58</v>
      </c>
      <c r="B22" s="129"/>
      <c r="C22" s="129"/>
      <c r="D22" s="129"/>
      <c r="E22" s="129"/>
      <c r="F22" s="33">
        <f>F14+F21</f>
        <v>-2252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7.399999999999999" x14ac:dyDescent="0.3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6" x14ac:dyDescent="0.3">
      <c r="A24" s="125" t="s">
        <v>59</v>
      </c>
      <c r="B24" s="127"/>
      <c r="C24" s="127"/>
      <c r="D24" s="127"/>
      <c r="E24" s="127"/>
      <c r="F24" s="127"/>
      <c r="G24" s="127"/>
      <c r="H24" s="127"/>
      <c r="I24" s="127"/>
      <c r="J24" s="127"/>
    </row>
    <row r="25" spans="1:10" ht="15.6" x14ac:dyDescent="0.3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6.4" x14ac:dyDescent="0.3">
      <c r="A26" s="29"/>
      <c r="B26" s="30"/>
      <c r="C26" s="30"/>
      <c r="D26" s="31"/>
      <c r="E26" s="32"/>
      <c r="F26" s="3" t="s">
        <v>125</v>
      </c>
      <c r="G26" s="3" t="s">
        <v>126</v>
      </c>
      <c r="H26" s="3" t="s">
        <v>132</v>
      </c>
      <c r="I26" s="3" t="s">
        <v>124</v>
      </c>
      <c r="J26" s="3" t="s">
        <v>133</v>
      </c>
    </row>
    <row r="27" spans="1:10" ht="15" customHeight="1" x14ac:dyDescent="0.3">
      <c r="A27" s="138" t="s">
        <v>60</v>
      </c>
      <c r="B27" s="139"/>
      <c r="C27" s="139"/>
      <c r="D27" s="139"/>
      <c r="E27" s="140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3">
      <c r="A28" s="135" t="s">
        <v>61</v>
      </c>
      <c r="B28" s="129"/>
      <c r="C28" s="129"/>
      <c r="D28" s="129"/>
      <c r="E28" s="129"/>
      <c r="F28" s="50">
        <f>F22+F27</f>
        <v>-2252</v>
      </c>
      <c r="G28" s="50">
        <f t="shared" ref="G28:J28" si="5">G22+G27</f>
        <v>0</v>
      </c>
      <c r="H28" s="50">
        <v>3000</v>
      </c>
      <c r="I28" s="50">
        <v>3000</v>
      </c>
      <c r="J28" s="50">
        <v>3000</v>
      </c>
    </row>
    <row r="29" spans="1:10" ht="45" customHeight="1" x14ac:dyDescent="0.3">
      <c r="A29" s="128" t="s">
        <v>62</v>
      </c>
      <c r="B29" s="141"/>
      <c r="C29" s="141"/>
      <c r="D29" s="141"/>
      <c r="E29" s="142"/>
      <c r="F29" s="50">
        <v>0</v>
      </c>
      <c r="G29" s="50">
        <f>G14+G21+G27-G28</f>
        <v>0</v>
      </c>
      <c r="H29" s="50">
        <v>0</v>
      </c>
      <c r="I29" s="50"/>
      <c r="J29" s="51"/>
    </row>
    <row r="30" spans="1:10" ht="15.6" x14ac:dyDescent="0.3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6" x14ac:dyDescent="0.3">
      <c r="A31" s="143" t="s">
        <v>56</v>
      </c>
      <c r="B31" s="143"/>
      <c r="C31" s="143"/>
      <c r="D31" s="143"/>
      <c r="E31" s="143"/>
      <c r="F31" s="143"/>
      <c r="G31" s="143"/>
      <c r="H31" s="143"/>
      <c r="I31" s="143"/>
      <c r="J31" s="143"/>
    </row>
    <row r="32" spans="1:10" ht="17.399999999999999" x14ac:dyDescent="0.3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6.4" x14ac:dyDescent="0.3">
      <c r="A33" s="57"/>
      <c r="B33" s="58"/>
      <c r="C33" s="58"/>
      <c r="D33" s="59"/>
      <c r="E33" s="60"/>
      <c r="F33" s="3" t="s">
        <v>125</v>
      </c>
      <c r="G33" s="3" t="s">
        <v>126</v>
      </c>
      <c r="H33" s="3" t="s">
        <v>132</v>
      </c>
      <c r="I33" s="3" t="s">
        <v>124</v>
      </c>
      <c r="J33" s="3" t="s">
        <v>133</v>
      </c>
    </row>
    <row r="34" spans="1:10" x14ac:dyDescent="0.3">
      <c r="A34" s="138" t="s">
        <v>60</v>
      </c>
      <c r="B34" s="139"/>
      <c r="C34" s="139"/>
      <c r="D34" s="139"/>
      <c r="E34" s="140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3">
      <c r="A35" s="138" t="s">
        <v>63</v>
      </c>
      <c r="B35" s="139"/>
      <c r="C35" s="139"/>
      <c r="D35" s="139"/>
      <c r="E35" s="140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3">
      <c r="A36" s="138" t="s">
        <v>64</v>
      </c>
      <c r="B36" s="144"/>
      <c r="C36" s="144"/>
      <c r="D36" s="144"/>
      <c r="E36" s="145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3">
      <c r="A37" s="135" t="s">
        <v>61</v>
      </c>
      <c r="B37" s="129"/>
      <c r="C37" s="129"/>
      <c r="D37" s="129"/>
      <c r="E37" s="129"/>
      <c r="F37" s="35">
        <f>F34-F35+F36</f>
        <v>0</v>
      </c>
      <c r="G37" s="35">
        <f t="shared" ref="G37:J37" si="6">G34-G35+G36</f>
        <v>0</v>
      </c>
      <c r="H37" s="35">
        <f t="shared" si="6"/>
        <v>0</v>
      </c>
      <c r="I37" s="35">
        <f t="shared" si="6"/>
        <v>0</v>
      </c>
      <c r="J37" s="61">
        <f t="shared" si="6"/>
        <v>0</v>
      </c>
    </row>
    <row r="38" spans="1:10" ht="17.25" customHeight="1" x14ac:dyDescent="0.3"/>
    <row r="39" spans="1:10" x14ac:dyDescent="0.3">
      <c r="A39" s="136"/>
      <c r="B39" s="137"/>
      <c r="C39" s="137"/>
      <c r="D39" s="137"/>
      <c r="E39" s="137"/>
      <c r="F39" s="137"/>
      <c r="G39" s="137"/>
      <c r="H39" s="137"/>
      <c r="I39" s="137"/>
      <c r="J39" s="137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5"/>
  <sheetViews>
    <sheetView topLeftCell="A13" workbookViewId="0">
      <selection activeCell="K30" sqref="K3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25" t="s">
        <v>129</v>
      </c>
      <c r="B1" s="125"/>
      <c r="C1" s="125"/>
      <c r="D1" s="125"/>
      <c r="E1" s="125"/>
      <c r="F1" s="125"/>
      <c r="G1" s="125"/>
      <c r="H1" s="125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25" t="s">
        <v>19</v>
      </c>
      <c r="B3" s="125"/>
      <c r="C3" s="125"/>
      <c r="D3" s="125"/>
      <c r="E3" s="125"/>
      <c r="F3" s="125"/>
      <c r="G3" s="125"/>
      <c r="H3" s="125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25" t="s">
        <v>4</v>
      </c>
      <c r="B5" s="125"/>
      <c r="C5" s="125"/>
      <c r="D5" s="125"/>
      <c r="E5" s="125"/>
      <c r="F5" s="125"/>
      <c r="G5" s="125"/>
      <c r="H5" s="125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125" t="s">
        <v>38</v>
      </c>
      <c r="B7" s="125"/>
      <c r="C7" s="125"/>
      <c r="D7" s="125"/>
      <c r="E7" s="125"/>
      <c r="F7" s="125"/>
      <c r="G7" s="125"/>
      <c r="H7" s="125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20" t="s">
        <v>5</v>
      </c>
      <c r="B9" s="19" t="s">
        <v>6</v>
      </c>
      <c r="C9" s="19" t="s">
        <v>3</v>
      </c>
      <c r="D9" s="19" t="s">
        <v>125</v>
      </c>
      <c r="E9" s="20" t="s">
        <v>126</v>
      </c>
      <c r="F9" s="20" t="s">
        <v>127</v>
      </c>
      <c r="G9" s="20" t="s">
        <v>117</v>
      </c>
      <c r="H9" s="20" t="s">
        <v>128</v>
      </c>
    </row>
    <row r="10" spans="1:8" x14ac:dyDescent="0.3">
      <c r="A10" s="100"/>
      <c r="B10" s="101"/>
      <c r="C10" s="102" t="s">
        <v>0</v>
      </c>
      <c r="D10" s="103">
        <f>D11+D16+D18</f>
        <v>1337477.8400000001</v>
      </c>
      <c r="E10" s="104">
        <f>E11+E16+E18</f>
        <v>1693776.06</v>
      </c>
      <c r="F10" s="104">
        <f>F11+F16+F18</f>
        <v>1708675</v>
      </c>
      <c r="G10" s="104">
        <f t="shared" ref="G10:H10" si="0">G11+G16+G18</f>
        <v>1708675</v>
      </c>
      <c r="H10" s="104">
        <f t="shared" si="0"/>
        <v>1708675</v>
      </c>
    </row>
    <row r="11" spans="1:8" ht="15.75" customHeight="1" x14ac:dyDescent="0.3">
      <c r="A11" s="11">
        <v>6</v>
      </c>
      <c r="B11" s="11"/>
      <c r="C11" s="11" t="s">
        <v>7</v>
      </c>
      <c r="D11" s="90">
        <f>SUM(D12:D15)</f>
        <v>1337477.8400000001</v>
      </c>
      <c r="E11" s="105">
        <f>SUM(E12:E15)</f>
        <v>1693776.06</v>
      </c>
      <c r="F11" s="105">
        <f>SUM(F12:F15)</f>
        <v>1705675</v>
      </c>
      <c r="G11" s="105">
        <f t="shared" ref="G11:H11" si="1">SUM(G12:G15)</f>
        <v>1705675</v>
      </c>
      <c r="H11" s="105">
        <f t="shared" si="1"/>
        <v>1705675</v>
      </c>
    </row>
    <row r="12" spans="1:8" ht="39.6" x14ac:dyDescent="0.3">
      <c r="A12" s="11"/>
      <c r="B12" s="16">
        <v>63</v>
      </c>
      <c r="C12" s="16" t="s">
        <v>28</v>
      </c>
      <c r="D12" s="91">
        <v>1273538.06</v>
      </c>
      <c r="E12" s="92">
        <f>1475881.58+20000+200+116475</f>
        <v>1612556.58</v>
      </c>
      <c r="F12" s="92">
        <f>5000+1381250+85000+10000+250+21500+124000</f>
        <v>1627000</v>
      </c>
      <c r="G12" s="92">
        <f>5000+1381250+85000+10000+250+21500+124000</f>
        <v>1627000</v>
      </c>
      <c r="H12" s="92">
        <f>5000+1381250+85000+10000+250+21500+124000</f>
        <v>1627000</v>
      </c>
    </row>
    <row r="13" spans="1:8" x14ac:dyDescent="0.3">
      <c r="A13" s="12"/>
      <c r="B13" s="12">
        <v>65</v>
      </c>
      <c r="C13" s="12" t="s">
        <v>65</v>
      </c>
      <c r="D13" s="91">
        <v>2066.5300000000002</v>
      </c>
      <c r="E13" s="92">
        <f>4400</f>
        <v>4400</v>
      </c>
      <c r="F13" s="92">
        <v>6050</v>
      </c>
      <c r="G13" s="92">
        <v>6050</v>
      </c>
      <c r="H13" s="92">
        <v>6050</v>
      </c>
    </row>
    <row r="14" spans="1:8" ht="39.6" x14ac:dyDescent="0.3">
      <c r="A14" s="12"/>
      <c r="B14" s="12">
        <v>66</v>
      </c>
      <c r="C14" s="62" t="s">
        <v>66</v>
      </c>
      <c r="D14" s="91">
        <v>6578.16</v>
      </c>
      <c r="E14" s="92">
        <f>12844.48+2550</f>
        <v>15394.48</v>
      </c>
      <c r="F14" s="92">
        <f>8200+3000</f>
        <v>11200</v>
      </c>
      <c r="G14" s="92">
        <f>8200+3000</f>
        <v>11200</v>
      </c>
      <c r="H14" s="92">
        <f>8200+3000</f>
        <v>11200</v>
      </c>
    </row>
    <row r="15" spans="1:8" ht="39.6" x14ac:dyDescent="0.3">
      <c r="A15" s="12"/>
      <c r="B15" s="12">
        <v>67</v>
      </c>
      <c r="C15" s="16" t="s">
        <v>29</v>
      </c>
      <c r="D15" s="91">
        <v>55295.09</v>
      </c>
      <c r="E15" s="92">
        <v>61425</v>
      </c>
      <c r="F15" s="92">
        <v>61425</v>
      </c>
      <c r="G15" s="92">
        <v>61425</v>
      </c>
      <c r="H15" s="92">
        <v>61425</v>
      </c>
    </row>
    <row r="16" spans="1:8" ht="26.4" x14ac:dyDescent="0.3">
      <c r="A16" s="14">
        <v>7</v>
      </c>
      <c r="B16" s="15"/>
      <c r="C16" s="25" t="s">
        <v>8</v>
      </c>
      <c r="D16" s="90">
        <f>SUM(D17)</f>
        <v>0</v>
      </c>
      <c r="E16" s="105">
        <f>SUM(E17)</f>
        <v>0</v>
      </c>
      <c r="F16" s="105">
        <f>SUM(F17)</f>
        <v>0</v>
      </c>
      <c r="G16" s="105">
        <f t="shared" ref="G16:H16" si="2">SUM(G17)</f>
        <v>0</v>
      </c>
      <c r="H16" s="105">
        <f t="shared" si="2"/>
        <v>0</v>
      </c>
    </row>
    <row r="17" spans="1:15" ht="39.6" x14ac:dyDescent="0.3">
      <c r="A17" s="16"/>
      <c r="B17" s="16">
        <v>72</v>
      </c>
      <c r="C17" s="26" t="s">
        <v>27</v>
      </c>
      <c r="D17" s="91">
        <v>0</v>
      </c>
      <c r="E17" s="92">
        <v>0</v>
      </c>
      <c r="F17" s="92">
        <v>0</v>
      </c>
      <c r="G17" s="92">
        <v>0</v>
      </c>
      <c r="H17" s="93">
        <v>0</v>
      </c>
      <c r="K17" s="66"/>
      <c r="L17" s="66"/>
      <c r="M17" s="66"/>
      <c r="O17" s="66"/>
    </row>
    <row r="18" spans="1:15" x14ac:dyDescent="0.3">
      <c r="A18" s="106">
        <v>9</v>
      </c>
      <c r="B18" s="98"/>
      <c r="C18" s="98" t="s">
        <v>69</v>
      </c>
      <c r="D18" s="107">
        <f>D19</f>
        <v>0</v>
      </c>
      <c r="E18" s="95">
        <f>SUM(E19)</f>
        <v>0</v>
      </c>
      <c r="F18" s="95">
        <f>F19</f>
        <v>3000</v>
      </c>
      <c r="G18" s="95">
        <f t="shared" ref="G18:H18" si="3">G19</f>
        <v>3000</v>
      </c>
      <c r="H18" s="95">
        <f t="shared" si="3"/>
        <v>3000</v>
      </c>
    </row>
    <row r="19" spans="1:15" x14ac:dyDescent="0.3">
      <c r="A19" s="98"/>
      <c r="B19" s="108">
        <v>92</v>
      </c>
      <c r="C19" s="98" t="s">
        <v>69</v>
      </c>
      <c r="D19" s="98"/>
      <c r="E19" s="94">
        <v>0</v>
      </c>
      <c r="F19" s="94">
        <v>3000</v>
      </c>
      <c r="G19" s="94">
        <v>3000</v>
      </c>
      <c r="H19" s="94">
        <v>3000</v>
      </c>
    </row>
    <row r="20" spans="1:15" x14ac:dyDescent="0.3">
      <c r="A20" s="109"/>
      <c r="B20" s="109"/>
      <c r="C20" s="109"/>
      <c r="D20" s="109"/>
      <c r="E20" s="109"/>
      <c r="F20" s="109"/>
      <c r="G20" s="109"/>
      <c r="H20" s="109"/>
    </row>
    <row r="21" spans="1:15" ht="15.6" x14ac:dyDescent="0.3">
      <c r="A21" s="143" t="s">
        <v>39</v>
      </c>
      <c r="B21" s="146"/>
      <c r="C21" s="146"/>
      <c r="D21" s="146"/>
      <c r="E21" s="146"/>
      <c r="F21" s="146"/>
      <c r="G21" s="146"/>
      <c r="H21" s="146"/>
    </row>
    <row r="22" spans="1:15" ht="17.399999999999999" x14ac:dyDescent="0.3">
      <c r="A22" s="110"/>
      <c r="B22" s="110"/>
      <c r="C22" s="110"/>
      <c r="D22" s="110"/>
      <c r="E22" s="110"/>
      <c r="F22" s="110"/>
      <c r="G22" s="111"/>
      <c r="H22" s="111"/>
    </row>
    <row r="23" spans="1:15" ht="26.4" x14ac:dyDescent="0.3">
      <c r="A23" s="112" t="s">
        <v>5</v>
      </c>
      <c r="B23" s="113" t="s">
        <v>6</v>
      </c>
      <c r="C23" s="113" t="s">
        <v>9</v>
      </c>
      <c r="D23" s="19" t="s">
        <v>125</v>
      </c>
      <c r="E23" s="20" t="s">
        <v>126</v>
      </c>
      <c r="F23" s="20" t="s">
        <v>127</v>
      </c>
      <c r="G23" s="20" t="s">
        <v>117</v>
      </c>
      <c r="H23" s="20" t="s">
        <v>128</v>
      </c>
    </row>
    <row r="24" spans="1:15" x14ac:dyDescent="0.3">
      <c r="A24" s="100"/>
      <c r="B24" s="101"/>
      <c r="C24" s="102" t="s">
        <v>1</v>
      </c>
      <c r="D24" s="103">
        <f>D25+D31</f>
        <v>1339730.1299999999</v>
      </c>
      <c r="E24" s="103">
        <f>E25+E31+E34</f>
        <v>1693776.06</v>
      </c>
      <c r="F24" s="103">
        <f t="shared" ref="F24:H24" si="4">F25+F31</f>
        <v>1708675</v>
      </c>
      <c r="G24" s="103">
        <f t="shared" si="4"/>
        <v>1708675</v>
      </c>
      <c r="H24" s="103">
        <f t="shared" si="4"/>
        <v>1708675</v>
      </c>
    </row>
    <row r="25" spans="1:15" ht="15.75" customHeight="1" x14ac:dyDescent="0.3">
      <c r="A25" s="11">
        <v>3</v>
      </c>
      <c r="B25" s="11"/>
      <c r="C25" s="11" t="s">
        <v>10</v>
      </c>
      <c r="D25" s="90">
        <f>SUM(D26:D30)</f>
        <v>1329936.1099999999</v>
      </c>
      <c r="E25" s="90">
        <f>SUM(E26:E30)</f>
        <v>1658144.48</v>
      </c>
      <c r="F25" s="90">
        <f>SUM(F26:F30)</f>
        <v>1695475</v>
      </c>
      <c r="G25" s="90">
        <f t="shared" ref="G25:H25" si="5">SUM(G26:G30)</f>
        <v>1695475</v>
      </c>
      <c r="H25" s="90">
        <f t="shared" si="5"/>
        <v>1695475</v>
      </c>
    </row>
    <row r="26" spans="1:15" ht="15.75" customHeight="1" x14ac:dyDescent="0.3">
      <c r="A26" s="11"/>
      <c r="B26" s="16">
        <v>31</v>
      </c>
      <c r="C26" s="16" t="s">
        <v>11</v>
      </c>
      <c r="D26" s="91">
        <v>1163833.23</v>
      </c>
      <c r="E26" s="92">
        <f>480.24+1072000+60000+185000+2000+7400+6200+95000+1500+15675</f>
        <v>1445255.24</v>
      </c>
      <c r="F26" s="92">
        <f>530.9+1080000+70000+190000+2500+7500+6500+100000+2000+16500</f>
        <v>1475530.9</v>
      </c>
      <c r="G26" s="92">
        <f>530.9+1080000+70000+190000+2500+7500+6500+100000+2000+16500</f>
        <v>1475530.9</v>
      </c>
      <c r="H26" s="92">
        <f>530.9+1080000+70000+190000+2500+7500+6500+100000+2000+16500</f>
        <v>1475530.9</v>
      </c>
    </row>
    <row r="27" spans="1:15" x14ac:dyDescent="0.3">
      <c r="A27" s="12"/>
      <c r="B27" s="12">
        <v>32</v>
      </c>
      <c r="C27" s="12" t="s">
        <v>22</v>
      </c>
      <c r="D27" s="91">
        <v>154781.4</v>
      </c>
      <c r="E27" s="92">
        <f>60944.76+12344.48+4400+72300+2550+200+50000+4400+4300</f>
        <v>211439.24</v>
      </c>
      <c r="F27" s="92">
        <f>60894.1+8000+6050+76000+3000+250+50000+5000+5500+2500</f>
        <v>217194.1</v>
      </c>
      <c r="G27" s="92">
        <f t="shared" ref="G27:H27" si="6">60894.1+8000+6050+76000+3000+250+50000+5000+5500+2500</f>
        <v>217194.1</v>
      </c>
      <c r="H27" s="92">
        <f t="shared" si="6"/>
        <v>217194.1</v>
      </c>
    </row>
    <row r="28" spans="1:15" x14ac:dyDescent="0.3">
      <c r="A28" s="12"/>
      <c r="B28" s="12">
        <v>34</v>
      </c>
      <c r="C28" s="12" t="s">
        <v>67</v>
      </c>
      <c r="D28" s="91">
        <v>1030.6099999999999</v>
      </c>
      <c r="E28" s="92">
        <v>0</v>
      </c>
      <c r="F28" s="92">
        <v>1000</v>
      </c>
      <c r="G28" s="92">
        <v>1000</v>
      </c>
      <c r="H28" s="92">
        <v>1000</v>
      </c>
    </row>
    <row r="29" spans="1:15" ht="39.6" x14ac:dyDescent="0.3">
      <c r="A29" s="12"/>
      <c r="B29" s="12">
        <v>37</v>
      </c>
      <c r="C29" s="62" t="s">
        <v>118</v>
      </c>
      <c r="D29" s="91">
        <v>9804.2000000000007</v>
      </c>
      <c r="E29" s="91">
        <v>1000</v>
      </c>
      <c r="F29" s="92">
        <v>1200</v>
      </c>
      <c r="G29" s="92">
        <v>1200</v>
      </c>
      <c r="H29" s="92">
        <v>1200</v>
      </c>
    </row>
    <row r="30" spans="1:15" x14ac:dyDescent="0.3">
      <c r="A30" s="12"/>
      <c r="B30" s="12">
        <v>38</v>
      </c>
      <c r="C30" s="12" t="s">
        <v>70</v>
      </c>
      <c r="D30" s="91">
        <v>486.67</v>
      </c>
      <c r="E30" s="91">
        <v>450</v>
      </c>
      <c r="F30" s="92">
        <v>550</v>
      </c>
      <c r="G30" s="92">
        <v>550</v>
      </c>
      <c r="H30" s="92">
        <v>550</v>
      </c>
    </row>
    <row r="31" spans="1:15" ht="26.4" x14ac:dyDescent="0.3">
      <c r="A31" s="14">
        <v>4</v>
      </c>
      <c r="B31" s="15"/>
      <c r="C31" s="25" t="s">
        <v>12</v>
      </c>
      <c r="D31" s="90">
        <f>SUM(D32:D33)</f>
        <v>9794.02</v>
      </c>
      <c r="E31" s="90">
        <f>SUM(E32:E33)</f>
        <v>21500</v>
      </c>
      <c r="F31" s="90">
        <f>SUM(F32:F33)</f>
        <v>13200</v>
      </c>
      <c r="G31" s="90">
        <f t="shared" ref="G31:H31" si="7">SUM(G32:G33)</f>
        <v>13200</v>
      </c>
      <c r="H31" s="90">
        <f t="shared" si="7"/>
        <v>13200</v>
      </c>
    </row>
    <row r="32" spans="1:15" ht="39.6" x14ac:dyDescent="0.3">
      <c r="A32" s="16"/>
      <c r="B32" s="16">
        <v>41</v>
      </c>
      <c r="C32" s="26" t="s">
        <v>13</v>
      </c>
      <c r="D32" s="91">
        <v>0</v>
      </c>
      <c r="E32" s="92">
        <v>0</v>
      </c>
      <c r="F32" s="92">
        <v>0</v>
      </c>
      <c r="G32" s="92">
        <v>0</v>
      </c>
      <c r="H32" s="92">
        <v>0</v>
      </c>
    </row>
    <row r="33" spans="1:8" ht="39.6" x14ac:dyDescent="0.3">
      <c r="A33" s="114"/>
      <c r="B33" s="108">
        <v>42</v>
      </c>
      <c r="C33" s="26" t="s">
        <v>130</v>
      </c>
      <c r="D33" s="94">
        <v>9794.02</v>
      </c>
      <c r="E33" s="94">
        <v>21500</v>
      </c>
      <c r="F33" s="94">
        <f>200+12500+500</f>
        <v>13200</v>
      </c>
      <c r="G33" s="94">
        <f t="shared" ref="G33:H33" si="8">200+12500+500</f>
        <v>13200</v>
      </c>
      <c r="H33" s="94">
        <f t="shared" si="8"/>
        <v>13200</v>
      </c>
    </row>
    <row r="34" spans="1:8" x14ac:dyDescent="0.3">
      <c r="A34" s="106">
        <v>9</v>
      </c>
      <c r="B34" s="98"/>
      <c r="C34" s="98" t="s">
        <v>131</v>
      </c>
      <c r="D34" s="95">
        <f>D35</f>
        <v>0</v>
      </c>
      <c r="E34" s="95">
        <f t="shared" ref="E34:H34" si="9">E35</f>
        <v>14131.58</v>
      </c>
      <c r="F34" s="95">
        <f t="shared" si="9"/>
        <v>0</v>
      </c>
      <c r="G34" s="95">
        <f t="shared" si="9"/>
        <v>0</v>
      </c>
      <c r="H34" s="95">
        <f t="shared" si="9"/>
        <v>0</v>
      </c>
    </row>
    <row r="35" spans="1:8" x14ac:dyDescent="0.3">
      <c r="A35" s="98"/>
      <c r="B35" s="108">
        <v>92</v>
      </c>
      <c r="C35" s="98" t="s">
        <v>131</v>
      </c>
      <c r="D35" s="94">
        <v>0</v>
      </c>
      <c r="E35" s="94">
        <v>14131.58</v>
      </c>
      <c r="F35" s="94">
        <v>0</v>
      </c>
      <c r="G35" s="94">
        <v>0</v>
      </c>
      <c r="H35" s="94">
        <v>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1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topLeftCell="A13" workbookViewId="0">
      <selection activeCell="F38" sqref="F38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25" t="s">
        <v>129</v>
      </c>
      <c r="B1" s="125"/>
      <c r="C1" s="125"/>
      <c r="D1" s="125"/>
      <c r="E1" s="125"/>
      <c r="F1" s="125"/>
    </row>
    <row r="2" spans="1:6" ht="18" customHeight="1" x14ac:dyDescent="0.3">
      <c r="A2" s="24"/>
      <c r="B2" s="24"/>
      <c r="C2" s="24"/>
      <c r="D2" s="24"/>
      <c r="E2" s="24"/>
      <c r="F2" s="24"/>
    </row>
    <row r="3" spans="1:6" ht="15.75" customHeight="1" x14ac:dyDescent="0.3">
      <c r="A3" s="125" t="s">
        <v>19</v>
      </c>
      <c r="B3" s="125"/>
      <c r="C3" s="125"/>
      <c r="D3" s="125"/>
      <c r="E3" s="125"/>
      <c r="F3" s="125"/>
    </row>
    <row r="4" spans="1:6" ht="17.399999999999999" x14ac:dyDescent="0.3">
      <c r="B4" s="24"/>
      <c r="C4" s="24"/>
      <c r="D4" s="24"/>
      <c r="E4" s="5"/>
      <c r="F4" s="5"/>
    </row>
    <row r="5" spans="1:6" ht="18" customHeight="1" x14ac:dyDescent="0.3">
      <c r="A5" s="125" t="s">
        <v>4</v>
      </c>
      <c r="B5" s="125"/>
      <c r="C5" s="125"/>
      <c r="D5" s="125"/>
      <c r="E5" s="125"/>
      <c r="F5" s="125"/>
    </row>
    <row r="6" spans="1:6" ht="17.399999999999999" x14ac:dyDescent="0.3">
      <c r="A6" s="24"/>
      <c r="B6" s="24"/>
      <c r="C6" s="24"/>
      <c r="D6" s="24"/>
      <c r="E6" s="5"/>
      <c r="F6" s="5"/>
    </row>
    <row r="7" spans="1:6" ht="15.75" customHeight="1" x14ac:dyDescent="0.3">
      <c r="A7" s="125" t="s">
        <v>40</v>
      </c>
      <c r="B7" s="125"/>
      <c r="C7" s="125"/>
      <c r="D7" s="125"/>
      <c r="E7" s="125"/>
      <c r="F7" s="125"/>
    </row>
    <row r="8" spans="1:6" ht="17.399999999999999" x14ac:dyDescent="0.3">
      <c r="A8" s="24"/>
      <c r="B8" s="24"/>
      <c r="C8" s="24"/>
      <c r="D8" s="24"/>
      <c r="E8" s="5"/>
      <c r="F8" s="5"/>
    </row>
    <row r="9" spans="1:6" ht="26.4" x14ac:dyDescent="0.3">
      <c r="A9" s="20" t="s">
        <v>42</v>
      </c>
      <c r="B9" s="19" t="s">
        <v>125</v>
      </c>
      <c r="C9" s="20" t="s">
        <v>126</v>
      </c>
      <c r="D9" s="20" t="s">
        <v>127</v>
      </c>
      <c r="E9" s="20" t="s">
        <v>117</v>
      </c>
      <c r="F9" s="20" t="s">
        <v>128</v>
      </c>
    </row>
    <row r="10" spans="1:6" x14ac:dyDescent="0.3">
      <c r="A10" s="115" t="s">
        <v>0</v>
      </c>
      <c r="B10" s="103">
        <f>B11+B13+B15+B17+B21</f>
        <v>1337477.8399999999</v>
      </c>
      <c r="C10" s="103">
        <f t="shared" ref="C10:F10" si="0">C11+C13+C15+C17+C21</f>
        <v>1693776.06</v>
      </c>
      <c r="D10" s="103">
        <f t="shared" si="0"/>
        <v>1708675</v>
      </c>
      <c r="E10" s="103">
        <f t="shared" si="0"/>
        <v>1708675</v>
      </c>
      <c r="F10" s="103">
        <f t="shared" si="0"/>
        <v>1708675</v>
      </c>
    </row>
    <row r="11" spans="1:6" x14ac:dyDescent="0.3">
      <c r="A11" s="25" t="s">
        <v>46</v>
      </c>
      <c r="B11" s="104">
        <f>B12</f>
        <v>16205.04</v>
      </c>
      <c r="C11" s="104">
        <f t="shared" ref="C11" si="1">C12</f>
        <v>20000</v>
      </c>
      <c r="D11" s="104">
        <f>D12</f>
        <v>21500</v>
      </c>
      <c r="E11" s="104">
        <f>E12</f>
        <v>21500</v>
      </c>
      <c r="F11" s="104">
        <f>F12</f>
        <v>21500</v>
      </c>
    </row>
    <row r="12" spans="1:6" x14ac:dyDescent="0.3">
      <c r="A12" s="13" t="s">
        <v>47</v>
      </c>
      <c r="B12" s="92">
        <f>11213.35+4991.69</f>
        <v>16205.04</v>
      </c>
      <c r="C12" s="92">
        <v>20000</v>
      </c>
      <c r="D12" s="92">
        <v>21500</v>
      </c>
      <c r="E12" s="92">
        <v>21500</v>
      </c>
      <c r="F12" s="92">
        <v>21500</v>
      </c>
    </row>
    <row r="13" spans="1:6" x14ac:dyDescent="0.3">
      <c r="A13" s="25" t="s">
        <v>48</v>
      </c>
      <c r="B13" s="116">
        <f>B14</f>
        <v>6098.16</v>
      </c>
      <c r="C13" s="116">
        <f t="shared" ref="C13:F13" si="2">C14</f>
        <v>12844.48</v>
      </c>
      <c r="D13" s="116">
        <f t="shared" si="2"/>
        <v>10700</v>
      </c>
      <c r="E13" s="116">
        <f t="shared" si="2"/>
        <v>10700</v>
      </c>
      <c r="F13" s="116">
        <f t="shared" si="2"/>
        <v>10700</v>
      </c>
    </row>
    <row r="14" spans="1:6" x14ac:dyDescent="0.3">
      <c r="A14" s="13" t="s">
        <v>49</v>
      </c>
      <c r="B14" s="92">
        <f>3314.85+2783.31</f>
        <v>6098.16</v>
      </c>
      <c r="C14" s="92">
        <v>12844.48</v>
      </c>
      <c r="D14" s="92">
        <v>10700</v>
      </c>
      <c r="E14" s="92">
        <v>10700</v>
      </c>
      <c r="F14" s="92">
        <v>10700</v>
      </c>
    </row>
    <row r="15" spans="1:6" ht="26.4" x14ac:dyDescent="0.3">
      <c r="A15" s="11" t="s">
        <v>44</v>
      </c>
      <c r="B15" s="89">
        <f>B16</f>
        <v>2066.5300000000002</v>
      </c>
      <c r="C15" s="89">
        <f t="shared" ref="C15:F15" si="3">C16</f>
        <v>4400</v>
      </c>
      <c r="D15" s="89">
        <f t="shared" si="3"/>
        <v>6050</v>
      </c>
      <c r="E15" s="89">
        <f t="shared" si="3"/>
        <v>6050</v>
      </c>
      <c r="F15" s="89">
        <f t="shared" si="3"/>
        <v>6050</v>
      </c>
    </row>
    <row r="16" spans="1:6" ht="26.4" x14ac:dyDescent="0.3">
      <c r="A16" s="18" t="s">
        <v>45</v>
      </c>
      <c r="B16" s="91">
        <v>2066.5300000000002</v>
      </c>
      <c r="C16" s="92">
        <v>4400</v>
      </c>
      <c r="D16" s="92">
        <v>6050</v>
      </c>
      <c r="E16" s="92">
        <v>6050</v>
      </c>
      <c r="F16" s="92">
        <v>6050</v>
      </c>
    </row>
    <row r="17" spans="1:6" x14ac:dyDescent="0.3">
      <c r="A17" s="115" t="s">
        <v>43</v>
      </c>
      <c r="B17" s="116">
        <f>SUM(B18:B20)</f>
        <v>1312628.1099999999</v>
      </c>
      <c r="C17" s="116">
        <f>SUM(C18:C20)</f>
        <v>1653981.58</v>
      </c>
      <c r="D17" s="116">
        <f t="shared" ref="D17:F17" si="4">SUM(D18:D20)</f>
        <v>1667425</v>
      </c>
      <c r="E17" s="116">
        <f t="shared" si="4"/>
        <v>1667425</v>
      </c>
      <c r="F17" s="116">
        <f t="shared" si="4"/>
        <v>1667425</v>
      </c>
    </row>
    <row r="18" spans="1:6" x14ac:dyDescent="0.3">
      <c r="A18" s="117" t="s">
        <v>75</v>
      </c>
      <c r="B18" s="92">
        <v>38209.279999999999</v>
      </c>
      <c r="C18" s="92">
        <v>116675</v>
      </c>
      <c r="D18" s="92">
        <v>124250</v>
      </c>
      <c r="E18" s="92">
        <v>124250</v>
      </c>
      <c r="F18" s="93">
        <v>124250</v>
      </c>
    </row>
    <row r="19" spans="1:6" x14ac:dyDescent="0.3">
      <c r="A19" s="13" t="s">
        <v>71</v>
      </c>
      <c r="B19" s="92">
        <v>55295.09</v>
      </c>
      <c r="C19" s="92">
        <v>61425</v>
      </c>
      <c r="D19" s="92">
        <v>61425</v>
      </c>
      <c r="E19" s="92">
        <v>61425</v>
      </c>
      <c r="F19" s="93">
        <v>61425</v>
      </c>
    </row>
    <row r="20" spans="1:6" x14ac:dyDescent="0.3">
      <c r="A20" s="118" t="s">
        <v>72</v>
      </c>
      <c r="B20" s="94">
        <v>1219123.74</v>
      </c>
      <c r="C20" s="94">
        <v>1475881.58</v>
      </c>
      <c r="D20" s="94">
        <v>1481750</v>
      </c>
      <c r="E20" s="94">
        <v>1481750</v>
      </c>
      <c r="F20" s="94">
        <v>1481750</v>
      </c>
    </row>
    <row r="21" spans="1:6" x14ac:dyDescent="0.3">
      <c r="A21" s="106" t="s">
        <v>73</v>
      </c>
      <c r="B21" s="87">
        <f>B22</f>
        <v>480</v>
      </c>
      <c r="C21" s="87">
        <f t="shared" ref="C21:F21" si="5">C22</f>
        <v>2550</v>
      </c>
      <c r="D21" s="87">
        <f t="shared" si="5"/>
        <v>3000</v>
      </c>
      <c r="E21" s="87">
        <f t="shared" si="5"/>
        <v>3000</v>
      </c>
      <c r="F21" s="87">
        <f t="shared" si="5"/>
        <v>3000</v>
      </c>
    </row>
    <row r="22" spans="1:6" x14ac:dyDescent="0.3">
      <c r="A22" s="118" t="s">
        <v>74</v>
      </c>
      <c r="B22" s="94">
        <v>480</v>
      </c>
      <c r="C22" s="94">
        <v>2550</v>
      </c>
      <c r="D22" s="94">
        <v>3000</v>
      </c>
      <c r="E22" s="94">
        <v>3000</v>
      </c>
      <c r="F22" s="94">
        <v>3000</v>
      </c>
    </row>
    <row r="23" spans="1:6" x14ac:dyDescent="0.3">
      <c r="A23" s="109"/>
      <c r="B23" s="109"/>
      <c r="C23" s="109"/>
      <c r="D23" s="109"/>
      <c r="E23" s="109"/>
      <c r="F23" s="109"/>
    </row>
    <row r="24" spans="1:6" ht="15.75" customHeight="1" x14ac:dyDescent="0.3">
      <c r="A24" s="143" t="s">
        <v>41</v>
      </c>
      <c r="B24" s="143"/>
      <c r="C24" s="143"/>
      <c r="D24" s="143"/>
      <c r="E24" s="143"/>
      <c r="F24" s="143"/>
    </row>
    <row r="25" spans="1:6" ht="17.399999999999999" x14ac:dyDescent="0.3">
      <c r="A25" s="110"/>
      <c r="B25" s="110"/>
      <c r="C25" s="110"/>
      <c r="D25" s="110"/>
      <c r="E25" s="111"/>
      <c r="F25" s="111"/>
    </row>
    <row r="26" spans="1:6" ht="26.4" x14ac:dyDescent="0.3">
      <c r="A26" s="112" t="s">
        <v>42</v>
      </c>
      <c r="B26" s="19" t="s">
        <v>125</v>
      </c>
      <c r="C26" s="20" t="s">
        <v>126</v>
      </c>
      <c r="D26" s="20" t="s">
        <v>127</v>
      </c>
      <c r="E26" s="20" t="s">
        <v>117</v>
      </c>
      <c r="F26" s="20" t="s">
        <v>128</v>
      </c>
    </row>
    <row r="27" spans="1:6" x14ac:dyDescent="0.3">
      <c r="A27" s="115" t="s">
        <v>1</v>
      </c>
      <c r="B27" s="103">
        <f>B28+B30+B32+B34+B38</f>
        <v>1339730.1299999999</v>
      </c>
      <c r="C27" s="103">
        <f t="shared" ref="C27:F27" si="6">C28+C30+C32+C34+C38</f>
        <v>1693776.06</v>
      </c>
      <c r="D27" s="103">
        <f t="shared" si="6"/>
        <v>1708675</v>
      </c>
      <c r="E27" s="103">
        <f t="shared" si="6"/>
        <v>1708675</v>
      </c>
      <c r="F27" s="103">
        <f t="shared" si="6"/>
        <v>1708675</v>
      </c>
    </row>
    <row r="28" spans="1:6" ht="15.75" customHeight="1" x14ac:dyDescent="0.3">
      <c r="A28" s="25" t="s">
        <v>46</v>
      </c>
      <c r="B28" s="89">
        <f>B29</f>
        <v>16665.330000000002</v>
      </c>
      <c r="C28" s="89">
        <f>C29</f>
        <v>20000</v>
      </c>
      <c r="D28" s="89">
        <f>D29</f>
        <v>21500</v>
      </c>
      <c r="E28" s="89">
        <f>E29</f>
        <v>21500</v>
      </c>
      <c r="F28" s="89">
        <f>F29</f>
        <v>21500</v>
      </c>
    </row>
    <row r="29" spans="1:6" x14ac:dyDescent="0.3">
      <c r="A29" s="13" t="s">
        <v>47</v>
      </c>
      <c r="B29" s="91">
        <v>16665.330000000002</v>
      </c>
      <c r="C29" s="92">
        <v>20000</v>
      </c>
      <c r="D29" s="92">
        <v>21500</v>
      </c>
      <c r="E29" s="92">
        <v>21500</v>
      </c>
      <c r="F29" s="92">
        <v>21500</v>
      </c>
    </row>
    <row r="30" spans="1:6" x14ac:dyDescent="0.3">
      <c r="A30" s="25" t="s">
        <v>48</v>
      </c>
      <c r="B30" s="89">
        <f>B31</f>
        <v>2537.94</v>
      </c>
      <c r="C30" s="89">
        <f t="shared" ref="C30:F30" si="7">C31</f>
        <v>12844.48</v>
      </c>
      <c r="D30" s="89">
        <f t="shared" si="7"/>
        <v>10700</v>
      </c>
      <c r="E30" s="89">
        <f t="shared" si="7"/>
        <v>10700</v>
      </c>
      <c r="F30" s="89">
        <f t="shared" si="7"/>
        <v>10700</v>
      </c>
    </row>
    <row r="31" spans="1:6" x14ac:dyDescent="0.3">
      <c r="A31" s="13" t="s">
        <v>49</v>
      </c>
      <c r="B31" s="91">
        <v>2537.94</v>
      </c>
      <c r="C31" s="92">
        <v>12844.48</v>
      </c>
      <c r="D31" s="92">
        <v>10700</v>
      </c>
      <c r="E31" s="92">
        <v>10700</v>
      </c>
      <c r="F31" s="92">
        <v>10700</v>
      </c>
    </row>
    <row r="32" spans="1:6" ht="26.4" x14ac:dyDescent="0.3">
      <c r="A32" s="11" t="s">
        <v>44</v>
      </c>
      <c r="B32" s="89">
        <f>B33</f>
        <v>2059.36</v>
      </c>
      <c r="C32" s="89">
        <f t="shared" ref="C32:F32" si="8">C33</f>
        <v>4400</v>
      </c>
      <c r="D32" s="89">
        <f t="shared" si="8"/>
        <v>6050</v>
      </c>
      <c r="E32" s="89">
        <f t="shared" si="8"/>
        <v>6050</v>
      </c>
      <c r="F32" s="89">
        <f t="shared" si="8"/>
        <v>6050</v>
      </c>
    </row>
    <row r="33" spans="1:6" ht="26.4" x14ac:dyDescent="0.3">
      <c r="A33" s="18" t="s">
        <v>45</v>
      </c>
      <c r="B33" s="94">
        <v>2059.36</v>
      </c>
      <c r="C33" s="94">
        <v>4400</v>
      </c>
      <c r="D33" s="94">
        <v>6050</v>
      </c>
      <c r="E33" s="94">
        <v>6050</v>
      </c>
      <c r="F33" s="94">
        <v>6050</v>
      </c>
    </row>
    <row r="34" spans="1:6" x14ac:dyDescent="0.3">
      <c r="A34" s="115" t="s">
        <v>43</v>
      </c>
      <c r="B34" s="87">
        <f>SUM(B35:B37)</f>
        <v>1317987.5</v>
      </c>
      <c r="C34" s="87">
        <f t="shared" ref="C34:F34" si="9">SUM(C35:C37)</f>
        <v>1653981.58</v>
      </c>
      <c r="D34" s="87">
        <f t="shared" si="9"/>
        <v>1667425</v>
      </c>
      <c r="E34" s="87">
        <f t="shared" si="9"/>
        <v>1667425</v>
      </c>
      <c r="F34" s="87">
        <f t="shared" si="9"/>
        <v>1667425</v>
      </c>
    </row>
    <row r="35" spans="1:6" x14ac:dyDescent="0.3">
      <c r="A35" s="117" t="s">
        <v>75</v>
      </c>
      <c r="B35" s="97">
        <v>42872.65</v>
      </c>
      <c r="C35" s="94">
        <v>116675</v>
      </c>
      <c r="D35" s="94">
        <v>124250</v>
      </c>
      <c r="E35" s="94">
        <v>124250</v>
      </c>
      <c r="F35" s="94">
        <v>124250</v>
      </c>
    </row>
    <row r="36" spans="1:6" x14ac:dyDescent="0.3">
      <c r="A36" s="13" t="s">
        <v>71</v>
      </c>
      <c r="B36" s="94">
        <v>61368.37</v>
      </c>
      <c r="C36" s="94">
        <v>61425</v>
      </c>
      <c r="D36" s="94">
        <v>61425</v>
      </c>
      <c r="E36" s="94">
        <v>61425</v>
      </c>
      <c r="F36" s="94">
        <v>61425</v>
      </c>
    </row>
    <row r="37" spans="1:6" x14ac:dyDescent="0.3">
      <c r="A37" s="118" t="s">
        <v>72</v>
      </c>
      <c r="B37" s="94">
        <f>47926.77+1165819.71</f>
        <v>1213746.48</v>
      </c>
      <c r="C37" s="94">
        <v>1475881.58</v>
      </c>
      <c r="D37" s="94">
        <v>1481750</v>
      </c>
      <c r="E37" s="94">
        <v>1481750</v>
      </c>
      <c r="F37" s="94">
        <v>1481750</v>
      </c>
    </row>
    <row r="38" spans="1:6" x14ac:dyDescent="0.3">
      <c r="A38" s="106" t="s">
        <v>73</v>
      </c>
      <c r="B38" s="87">
        <f>B39</f>
        <v>480</v>
      </c>
      <c r="C38" s="87">
        <f t="shared" ref="C38:F38" si="10">C39</f>
        <v>2550</v>
      </c>
      <c r="D38" s="87">
        <f t="shared" si="10"/>
        <v>3000</v>
      </c>
      <c r="E38" s="87">
        <f t="shared" si="10"/>
        <v>3000</v>
      </c>
      <c r="F38" s="87">
        <f t="shared" si="10"/>
        <v>3000</v>
      </c>
    </row>
    <row r="39" spans="1:6" x14ac:dyDescent="0.3">
      <c r="A39" s="76" t="s">
        <v>74</v>
      </c>
      <c r="B39" s="64">
        <v>480</v>
      </c>
      <c r="C39" s="64">
        <v>2550</v>
      </c>
      <c r="D39" s="64">
        <v>3000</v>
      </c>
      <c r="E39" s="64">
        <v>3000</v>
      </c>
      <c r="F39" s="64">
        <v>3000</v>
      </c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7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D12" sqref="D12:F12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125" t="s">
        <v>129</v>
      </c>
      <c r="B1" s="125"/>
      <c r="C1" s="125"/>
      <c r="D1" s="125"/>
      <c r="E1" s="125"/>
      <c r="F1" s="125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125" t="s">
        <v>19</v>
      </c>
      <c r="B3" s="125"/>
      <c r="C3" s="125"/>
      <c r="D3" s="125"/>
      <c r="E3" s="126"/>
      <c r="F3" s="126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25" t="s">
        <v>4</v>
      </c>
      <c r="B5" s="127"/>
      <c r="C5" s="127"/>
      <c r="D5" s="127"/>
      <c r="E5" s="127"/>
      <c r="F5" s="127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125" t="s">
        <v>14</v>
      </c>
      <c r="B7" s="147"/>
      <c r="C7" s="147"/>
      <c r="D7" s="147"/>
      <c r="E7" s="147"/>
      <c r="F7" s="147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0" t="s">
        <v>42</v>
      </c>
      <c r="B9" s="113" t="s">
        <v>125</v>
      </c>
      <c r="C9" s="112" t="s">
        <v>126</v>
      </c>
      <c r="D9" s="112" t="s">
        <v>127</v>
      </c>
      <c r="E9" s="112" t="s">
        <v>117</v>
      </c>
      <c r="F9" s="112" t="s">
        <v>128</v>
      </c>
    </row>
    <row r="10" spans="1:6" ht="15.75" customHeight="1" x14ac:dyDescent="0.3">
      <c r="A10" s="11" t="s">
        <v>15</v>
      </c>
      <c r="B10" s="89">
        <f>B11</f>
        <v>1339729.8999999999</v>
      </c>
      <c r="C10" s="89">
        <f>C11</f>
        <v>1693776.06</v>
      </c>
      <c r="D10" s="89">
        <f>D11</f>
        <v>1708675</v>
      </c>
      <c r="E10" s="89">
        <f t="shared" ref="E10:F10" si="0">E11</f>
        <v>1708675</v>
      </c>
      <c r="F10" s="89">
        <f t="shared" si="0"/>
        <v>1708675</v>
      </c>
    </row>
    <row r="11" spans="1:6" ht="15.75" customHeight="1" x14ac:dyDescent="0.3">
      <c r="A11" s="11" t="s">
        <v>114</v>
      </c>
      <c r="B11" s="91">
        <f>SUM(B12:B13)</f>
        <v>1339729.8999999999</v>
      </c>
      <c r="C11" s="91">
        <f>SUM(C12:C13)</f>
        <v>1693776.06</v>
      </c>
      <c r="D11" s="91">
        <f>SUM(D12:D13)</f>
        <v>1708675</v>
      </c>
      <c r="E11" s="91">
        <f t="shared" ref="E11:F11" si="1">SUM(E12:E13)</f>
        <v>1708675</v>
      </c>
      <c r="F11" s="91">
        <f t="shared" si="1"/>
        <v>1708675</v>
      </c>
    </row>
    <row r="12" spans="1:6" x14ac:dyDescent="0.3">
      <c r="A12" s="18" t="s">
        <v>115</v>
      </c>
      <c r="B12" s="91">
        <v>1291803.1299999999</v>
      </c>
      <c r="C12" s="92">
        <v>1643776.06</v>
      </c>
      <c r="D12" s="92">
        <v>1658675</v>
      </c>
      <c r="E12" s="92">
        <v>1658675</v>
      </c>
      <c r="F12" s="92">
        <v>1658675</v>
      </c>
    </row>
    <row r="13" spans="1:6" x14ac:dyDescent="0.3">
      <c r="A13" s="17" t="s">
        <v>116</v>
      </c>
      <c r="B13" s="91">
        <v>47926.77</v>
      </c>
      <c r="C13" s="92">
        <v>50000</v>
      </c>
      <c r="D13" s="92">
        <v>50000</v>
      </c>
      <c r="E13" s="92">
        <v>50000</v>
      </c>
      <c r="F13" s="92">
        <v>50000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7" sqref="D7:H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25" t="s">
        <v>129</v>
      </c>
      <c r="B1" s="125"/>
      <c r="C1" s="125"/>
      <c r="D1" s="125"/>
      <c r="E1" s="125"/>
      <c r="F1" s="125"/>
      <c r="G1" s="125"/>
      <c r="H1" s="125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25" t="s">
        <v>19</v>
      </c>
      <c r="B3" s="125"/>
      <c r="C3" s="125"/>
      <c r="D3" s="125"/>
      <c r="E3" s="125"/>
      <c r="F3" s="125"/>
      <c r="G3" s="125"/>
      <c r="H3" s="125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25" t="s">
        <v>50</v>
      </c>
      <c r="B5" s="125"/>
      <c r="C5" s="125"/>
      <c r="D5" s="125"/>
      <c r="E5" s="125"/>
      <c r="F5" s="125"/>
      <c r="G5" s="125"/>
      <c r="H5" s="125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0" t="s">
        <v>5</v>
      </c>
      <c r="B7" s="19" t="s">
        <v>6</v>
      </c>
      <c r="C7" s="19" t="s">
        <v>30</v>
      </c>
      <c r="D7" s="19" t="s">
        <v>125</v>
      </c>
      <c r="E7" s="20" t="s">
        <v>126</v>
      </c>
      <c r="F7" s="20" t="s">
        <v>127</v>
      </c>
      <c r="G7" s="20" t="s">
        <v>117</v>
      </c>
      <c r="H7" s="20" t="s">
        <v>128</v>
      </c>
    </row>
    <row r="8" spans="1:8" x14ac:dyDescent="0.3">
      <c r="A8" s="40"/>
      <c r="B8" s="41"/>
      <c r="C8" s="39" t="s">
        <v>52</v>
      </c>
      <c r="D8" s="41"/>
      <c r="E8" s="40"/>
      <c r="F8" s="40"/>
      <c r="G8" s="40"/>
      <c r="H8" s="40"/>
    </row>
    <row r="9" spans="1:8" ht="26.4" x14ac:dyDescent="0.3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3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 x14ac:dyDescent="0.3">
      <c r="A11" s="11"/>
      <c r="B11" s="16"/>
      <c r="C11" s="42"/>
      <c r="D11" s="8"/>
      <c r="E11" s="9"/>
      <c r="F11" s="9"/>
      <c r="G11" s="9"/>
      <c r="H11" s="9"/>
    </row>
    <row r="12" spans="1:8" x14ac:dyDescent="0.3">
      <c r="A12" s="11"/>
      <c r="B12" s="16"/>
      <c r="C12" s="39" t="s">
        <v>55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5"/>
      <c r="C13" s="25" t="s">
        <v>17</v>
      </c>
      <c r="D13" s="8"/>
      <c r="E13" s="9"/>
      <c r="F13" s="9"/>
      <c r="G13" s="9"/>
      <c r="H13" s="9"/>
    </row>
    <row r="14" spans="1:8" ht="26.4" x14ac:dyDescent="0.3">
      <c r="A14" s="16"/>
      <c r="B14" s="16">
        <v>54</v>
      </c>
      <c r="C14" s="26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7" sqref="B7:F7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25" t="s">
        <v>129</v>
      </c>
      <c r="B1" s="125"/>
      <c r="C1" s="125"/>
      <c r="D1" s="125"/>
      <c r="E1" s="125"/>
      <c r="F1" s="125"/>
    </row>
    <row r="2" spans="1:6" ht="18" customHeight="1" x14ac:dyDescent="0.3">
      <c r="A2" s="24"/>
      <c r="B2" s="24"/>
      <c r="C2" s="24"/>
      <c r="D2" s="24"/>
      <c r="E2" s="24"/>
      <c r="F2" s="24"/>
    </row>
    <row r="3" spans="1:6" ht="15.75" customHeight="1" x14ac:dyDescent="0.3">
      <c r="A3" s="125" t="s">
        <v>19</v>
      </c>
      <c r="B3" s="125"/>
      <c r="C3" s="125"/>
      <c r="D3" s="125"/>
      <c r="E3" s="125"/>
      <c r="F3" s="125"/>
    </row>
    <row r="4" spans="1:6" ht="17.399999999999999" x14ac:dyDescent="0.3">
      <c r="A4" s="24"/>
      <c r="B4" s="24"/>
      <c r="C4" s="24"/>
      <c r="D4" s="24"/>
      <c r="E4" s="5"/>
      <c r="F4" s="5"/>
    </row>
    <row r="5" spans="1:6" ht="18" customHeight="1" x14ac:dyDescent="0.3">
      <c r="A5" s="125" t="s">
        <v>51</v>
      </c>
      <c r="B5" s="125"/>
      <c r="C5" s="125"/>
      <c r="D5" s="125"/>
      <c r="E5" s="125"/>
      <c r="F5" s="125"/>
    </row>
    <row r="6" spans="1:6" ht="17.399999999999999" x14ac:dyDescent="0.3">
      <c r="A6" s="24"/>
      <c r="B6" s="24"/>
      <c r="C6" s="24"/>
      <c r="D6" s="24"/>
      <c r="E6" s="5"/>
      <c r="F6" s="5"/>
    </row>
    <row r="7" spans="1:6" ht="26.4" x14ac:dyDescent="0.3">
      <c r="A7" s="19" t="s">
        <v>42</v>
      </c>
      <c r="B7" s="19" t="s">
        <v>125</v>
      </c>
      <c r="C7" s="20" t="s">
        <v>126</v>
      </c>
      <c r="D7" s="20" t="s">
        <v>127</v>
      </c>
      <c r="E7" s="20" t="s">
        <v>117</v>
      </c>
      <c r="F7" s="20" t="s">
        <v>128</v>
      </c>
    </row>
    <row r="8" spans="1:6" x14ac:dyDescent="0.3">
      <c r="A8" s="11" t="s">
        <v>52</v>
      </c>
      <c r="B8" s="8"/>
      <c r="C8" s="9"/>
      <c r="D8" s="9"/>
      <c r="E8" s="9"/>
      <c r="F8" s="9"/>
    </row>
    <row r="9" spans="1:6" ht="26.4" x14ac:dyDescent="0.3">
      <c r="A9" s="11" t="s">
        <v>53</v>
      </c>
      <c r="B9" s="8"/>
      <c r="C9" s="9"/>
      <c r="D9" s="9"/>
      <c r="E9" s="9"/>
      <c r="F9" s="9"/>
    </row>
    <row r="10" spans="1:6" ht="26.4" x14ac:dyDescent="0.3">
      <c r="A10" s="18" t="s">
        <v>54</v>
      </c>
      <c r="B10" s="8"/>
      <c r="C10" s="9"/>
      <c r="D10" s="9"/>
      <c r="E10" s="9"/>
      <c r="F10" s="9"/>
    </row>
    <row r="11" spans="1:6" x14ac:dyDescent="0.3">
      <c r="A11" s="18"/>
      <c r="B11" s="8"/>
      <c r="C11" s="9"/>
      <c r="D11" s="9"/>
      <c r="E11" s="9"/>
      <c r="F11" s="9"/>
    </row>
    <row r="12" spans="1:6" x14ac:dyDescent="0.3">
      <c r="A12" s="11" t="s">
        <v>55</v>
      </c>
      <c r="B12" s="8"/>
      <c r="C12" s="9"/>
      <c r="D12" s="9"/>
      <c r="E12" s="9"/>
      <c r="F12" s="9"/>
    </row>
    <row r="13" spans="1:6" x14ac:dyDescent="0.3">
      <c r="A13" s="25" t="s">
        <v>46</v>
      </c>
      <c r="B13" s="8"/>
      <c r="C13" s="9"/>
      <c r="D13" s="9"/>
      <c r="E13" s="9"/>
      <c r="F13" s="9"/>
    </row>
    <row r="14" spans="1:6" x14ac:dyDescent="0.3">
      <c r="A14" s="13" t="s">
        <v>47</v>
      </c>
      <c r="B14" s="8"/>
      <c r="C14" s="9"/>
      <c r="D14" s="9"/>
      <c r="E14" s="9"/>
      <c r="F14" s="10"/>
    </row>
    <row r="15" spans="1:6" x14ac:dyDescent="0.3">
      <c r="A15" s="25" t="s">
        <v>48</v>
      </c>
      <c r="B15" s="8"/>
      <c r="C15" s="9"/>
      <c r="D15" s="9"/>
      <c r="E15" s="9"/>
      <c r="F15" s="10"/>
    </row>
    <row r="16" spans="1:6" x14ac:dyDescent="0.3">
      <c r="A16" s="13" t="s">
        <v>49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9"/>
  <sheetViews>
    <sheetView tabSelected="1" topLeftCell="A4" workbookViewId="0">
      <selection activeCell="F25" sqref="F2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1.109375" customWidth="1"/>
    <col min="5" max="9" width="25.33203125" customWidth="1"/>
  </cols>
  <sheetData>
    <row r="1" spans="1:9" ht="42" customHeight="1" x14ac:dyDescent="0.3">
      <c r="A1" s="125" t="s">
        <v>129</v>
      </c>
      <c r="B1" s="125"/>
      <c r="C1" s="125"/>
      <c r="D1" s="125"/>
      <c r="E1" s="125"/>
      <c r="F1" s="125"/>
      <c r="G1" s="125"/>
      <c r="H1" s="125"/>
      <c r="I1" s="125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125" t="s">
        <v>18</v>
      </c>
      <c r="B3" s="127"/>
      <c r="C3" s="127"/>
      <c r="D3" s="127"/>
      <c r="E3" s="127"/>
      <c r="F3" s="127"/>
      <c r="G3" s="127"/>
      <c r="H3" s="127"/>
      <c r="I3" s="127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166" t="s">
        <v>20</v>
      </c>
      <c r="B5" s="167"/>
      <c r="C5" s="168"/>
      <c r="D5" s="19" t="s">
        <v>21</v>
      </c>
      <c r="E5" s="19" t="s">
        <v>125</v>
      </c>
      <c r="F5" s="20" t="s">
        <v>126</v>
      </c>
      <c r="G5" s="20" t="s">
        <v>127</v>
      </c>
      <c r="H5" s="20" t="s">
        <v>117</v>
      </c>
      <c r="I5" s="20" t="s">
        <v>128</v>
      </c>
    </row>
    <row r="6" spans="1:9" x14ac:dyDescent="0.3">
      <c r="A6" s="68"/>
      <c r="B6" s="69"/>
      <c r="C6" s="70"/>
      <c r="D6" s="19"/>
      <c r="E6" s="88">
        <f>E7+E68</f>
        <v>1339730.1300000004</v>
      </c>
      <c r="F6" s="88">
        <f>F7+F68</f>
        <v>1693776.06</v>
      </c>
      <c r="G6" s="88">
        <f>G7+G68</f>
        <v>1708675</v>
      </c>
      <c r="H6" s="88">
        <f>H7+H68</f>
        <v>1708675</v>
      </c>
      <c r="I6" s="88">
        <f>I7+I68</f>
        <v>1708675</v>
      </c>
    </row>
    <row r="7" spans="1:9" x14ac:dyDescent="0.3">
      <c r="A7" s="160" t="s">
        <v>76</v>
      </c>
      <c r="B7" s="161"/>
      <c r="C7" s="162"/>
      <c r="D7" s="28" t="s">
        <v>77</v>
      </c>
      <c r="E7" s="89">
        <f>E14+E8+E37+E59+E41+E50+E64</f>
        <v>1337834.3900000004</v>
      </c>
      <c r="F7" s="89">
        <f>F14+F8+F37+F59+F41+F50</f>
        <v>1693576.06</v>
      </c>
      <c r="G7" s="89">
        <f>G14+G8+G37+G59+G50</f>
        <v>1708425</v>
      </c>
      <c r="H7" s="89">
        <f>H14+H8+H37+H59+H50</f>
        <v>1708425</v>
      </c>
      <c r="I7" s="89">
        <f>I14+I8+I37+I59+I50</f>
        <v>1708425</v>
      </c>
    </row>
    <row r="8" spans="1:9" x14ac:dyDescent="0.3">
      <c r="A8" s="160" t="s">
        <v>78</v>
      </c>
      <c r="B8" s="161"/>
      <c r="C8" s="162"/>
      <c r="D8" s="28" t="s">
        <v>79</v>
      </c>
      <c r="E8" s="89">
        <f>E9</f>
        <v>53578.12</v>
      </c>
      <c r="F8" s="89">
        <f t="shared" ref="E8:G9" si="0">F9</f>
        <v>61425</v>
      </c>
      <c r="G8" s="89">
        <f t="shared" si="0"/>
        <v>61425</v>
      </c>
      <c r="H8" s="89">
        <f t="shared" ref="H8:I8" si="1">H9</f>
        <v>61425</v>
      </c>
      <c r="I8" s="89">
        <f t="shared" si="1"/>
        <v>61425</v>
      </c>
    </row>
    <row r="9" spans="1:9" ht="18.75" customHeight="1" x14ac:dyDescent="0.3">
      <c r="A9" s="163" t="s">
        <v>80</v>
      </c>
      <c r="B9" s="164"/>
      <c r="C9" s="165"/>
      <c r="D9" s="38" t="s">
        <v>81</v>
      </c>
      <c r="E9" s="89">
        <f t="shared" si="0"/>
        <v>53578.12</v>
      </c>
      <c r="F9" s="89">
        <f t="shared" si="0"/>
        <v>61425</v>
      </c>
      <c r="G9" s="89">
        <f t="shared" si="0"/>
        <v>61425</v>
      </c>
      <c r="H9" s="89">
        <f t="shared" ref="H9:I9" si="2">H10</f>
        <v>61425</v>
      </c>
      <c r="I9" s="89">
        <f t="shared" si="2"/>
        <v>61425</v>
      </c>
    </row>
    <row r="10" spans="1:9" x14ac:dyDescent="0.3">
      <c r="A10" s="154">
        <v>3</v>
      </c>
      <c r="B10" s="155"/>
      <c r="C10" s="156"/>
      <c r="D10" s="27" t="s">
        <v>10</v>
      </c>
      <c r="E10" s="90">
        <f>SUM(E11:E13)</f>
        <v>53578.12</v>
      </c>
      <c r="F10" s="90">
        <f>SUM(F11:F13)</f>
        <v>61425</v>
      </c>
      <c r="G10" s="90">
        <f>SUM(G11:G13)</f>
        <v>61425</v>
      </c>
      <c r="H10" s="90">
        <f t="shared" ref="H10:I10" si="3">SUM(H11:H13)</f>
        <v>61425</v>
      </c>
      <c r="I10" s="90">
        <f t="shared" si="3"/>
        <v>61425</v>
      </c>
    </row>
    <row r="11" spans="1:9" x14ac:dyDescent="0.3">
      <c r="A11" s="157">
        <v>31</v>
      </c>
      <c r="B11" s="158"/>
      <c r="C11" s="159"/>
      <c r="D11" s="27" t="s">
        <v>11</v>
      </c>
      <c r="E11" s="91">
        <v>530.9</v>
      </c>
      <c r="F11" s="92">
        <v>480.24</v>
      </c>
      <c r="G11" s="92">
        <v>530.9</v>
      </c>
      <c r="H11" s="92">
        <v>530.9</v>
      </c>
      <c r="I11" s="92">
        <v>530.9</v>
      </c>
    </row>
    <row r="12" spans="1:9" x14ac:dyDescent="0.3">
      <c r="A12" s="157">
        <v>32</v>
      </c>
      <c r="B12" s="158"/>
      <c r="C12" s="159"/>
      <c r="D12" s="27" t="s">
        <v>22</v>
      </c>
      <c r="E12" s="91">
        <v>53047.22</v>
      </c>
      <c r="F12" s="92">
        <v>60944.76</v>
      </c>
      <c r="G12" s="92">
        <v>60894.1</v>
      </c>
      <c r="H12" s="92">
        <v>60894.1</v>
      </c>
      <c r="I12" s="92">
        <v>60894.1</v>
      </c>
    </row>
    <row r="13" spans="1:9" x14ac:dyDescent="0.3">
      <c r="A13" s="73">
        <v>34</v>
      </c>
      <c r="B13" s="74"/>
      <c r="C13" s="75"/>
      <c r="D13" s="72" t="s">
        <v>108</v>
      </c>
      <c r="E13" s="91">
        <v>0</v>
      </c>
      <c r="F13" s="92">
        <v>0</v>
      </c>
      <c r="G13" s="92">
        <v>0</v>
      </c>
      <c r="H13" s="92">
        <v>0</v>
      </c>
      <c r="I13" s="92">
        <v>0</v>
      </c>
    </row>
    <row r="14" spans="1:9" ht="27" customHeight="1" x14ac:dyDescent="0.3">
      <c r="A14" s="160" t="s">
        <v>82</v>
      </c>
      <c r="B14" s="161"/>
      <c r="C14" s="162"/>
      <c r="D14" s="67" t="s">
        <v>83</v>
      </c>
      <c r="E14" s="89">
        <f>E15+E20+E23+E34</f>
        <v>1170897.0100000002</v>
      </c>
      <c r="F14" s="89">
        <f>F15+F20+F23+F34</f>
        <v>1445676.06</v>
      </c>
      <c r="G14" s="89">
        <f>G15+G20+G23+G34</f>
        <v>1451500</v>
      </c>
      <c r="H14" s="89">
        <f t="shared" ref="H14:I14" si="4">H15+H20+H23+H34</f>
        <v>1451500</v>
      </c>
      <c r="I14" s="89">
        <f t="shared" si="4"/>
        <v>1451500</v>
      </c>
    </row>
    <row r="15" spans="1:9" ht="15" customHeight="1" x14ac:dyDescent="0.3">
      <c r="A15" s="163" t="s">
        <v>84</v>
      </c>
      <c r="B15" s="164"/>
      <c r="C15" s="165"/>
      <c r="D15" s="38" t="s">
        <v>85</v>
      </c>
      <c r="E15" s="89">
        <f>E16+E18</f>
        <v>2537.94</v>
      </c>
      <c r="F15" s="89">
        <f>F16+F18</f>
        <v>12844.48</v>
      </c>
      <c r="G15" s="89">
        <f>G16+G18</f>
        <v>10700</v>
      </c>
      <c r="H15" s="89">
        <f t="shared" ref="H15:I15" si="5">H16+H18</f>
        <v>10700</v>
      </c>
      <c r="I15" s="89">
        <f t="shared" si="5"/>
        <v>10700</v>
      </c>
    </row>
    <row r="16" spans="1:9" x14ac:dyDescent="0.3">
      <c r="A16" s="154">
        <v>3</v>
      </c>
      <c r="B16" s="155"/>
      <c r="C16" s="156"/>
      <c r="D16" s="27" t="s">
        <v>10</v>
      </c>
      <c r="E16" s="90">
        <f>E17</f>
        <v>2495</v>
      </c>
      <c r="F16" s="90">
        <f>F17</f>
        <v>12344.48</v>
      </c>
      <c r="G16" s="90">
        <f>G17</f>
        <v>10000</v>
      </c>
      <c r="H16" s="90">
        <f t="shared" ref="H16:I16" si="6">H17</f>
        <v>10000</v>
      </c>
      <c r="I16" s="90">
        <f t="shared" si="6"/>
        <v>10000</v>
      </c>
    </row>
    <row r="17" spans="1:9" x14ac:dyDescent="0.3">
      <c r="A17" s="157">
        <v>32</v>
      </c>
      <c r="B17" s="158"/>
      <c r="C17" s="159"/>
      <c r="D17" s="27" t="s">
        <v>22</v>
      </c>
      <c r="E17" s="91">
        <v>2495</v>
      </c>
      <c r="F17" s="92">
        <v>12344.48</v>
      </c>
      <c r="G17" s="92">
        <v>10000</v>
      </c>
      <c r="H17" s="92">
        <v>10000</v>
      </c>
      <c r="I17" s="92">
        <v>10000</v>
      </c>
    </row>
    <row r="18" spans="1:9" ht="26.4" x14ac:dyDescent="0.3">
      <c r="A18" s="154">
        <v>4</v>
      </c>
      <c r="B18" s="155"/>
      <c r="C18" s="156"/>
      <c r="D18" s="27" t="s">
        <v>12</v>
      </c>
      <c r="E18" s="90">
        <f>E19</f>
        <v>42.94</v>
      </c>
      <c r="F18" s="90">
        <f>F19</f>
        <v>500</v>
      </c>
      <c r="G18" s="90">
        <f>G19</f>
        <v>700</v>
      </c>
      <c r="H18" s="90">
        <f t="shared" ref="H18:I18" si="7">H19</f>
        <v>700</v>
      </c>
      <c r="I18" s="90">
        <f t="shared" si="7"/>
        <v>700</v>
      </c>
    </row>
    <row r="19" spans="1:9" x14ac:dyDescent="0.3">
      <c r="A19" s="157">
        <v>42</v>
      </c>
      <c r="B19" s="158"/>
      <c r="C19" s="159"/>
      <c r="D19" s="27" t="s">
        <v>68</v>
      </c>
      <c r="E19" s="91">
        <v>42.94</v>
      </c>
      <c r="F19" s="92">
        <v>500</v>
      </c>
      <c r="G19" s="92">
        <v>700</v>
      </c>
      <c r="H19" s="92">
        <v>700</v>
      </c>
      <c r="I19" s="92">
        <v>700</v>
      </c>
    </row>
    <row r="20" spans="1:9" ht="26.4" x14ac:dyDescent="0.3">
      <c r="A20" s="149" t="s">
        <v>86</v>
      </c>
      <c r="B20" s="149"/>
      <c r="C20" s="149"/>
      <c r="D20" s="78" t="s">
        <v>87</v>
      </c>
      <c r="E20" s="116">
        <f t="shared" ref="E20:I21" si="8">E21</f>
        <v>2059.36</v>
      </c>
      <c r="F20" s="87">
        <f t="shared" si="8"/>
        <v>4400</v>
      </c>
      <c r="G20" s="87">
        <f t="shared" si="8"/>
        <v>6050</v>
      </c>
      <c r="H20" s="87">
        <f t="shared" ref="H20:I20" si="9">H21</f>
        <v>6050</v>
      </c>
      <c r="I20" s="87">
        <f t="shared" si="9"/>
        <v>6050</v>
      </c>
    </row>
    <row r="21" spans="1:9" x14ac:dyDescent="0.3">
      <c r="A21" s="148">
        <v>3</v>
      </c>
      <c r="B21" s="148"/>
      <c r="C21" s="148"/>
      <c r="D21" s="72" t="s">
        <v>10</v>
      </c>
      <c r="E21" s="121">
        <f t="shared" si="8"/>
        <v>2059.36</v>
      </c>
      <c r="F21" s="94">
        <f t="shared" si="8"/>
        <v>4400</v>
      </c>
      <c r="G21" s="94">
        <f t="shared" si="8"/>
        <v>6050</v>
      </c>
      <c r="H21" s="94">
        <f t="shared" si="8"/>
        <v>6050</v>
      </c>
      <c r="I21" s="94">
        <f t="shared" si="8"/>
        <v>6050</v>
      </c>
    </row>
    <row r="22" spans="1:9" x14ac:dyDescent="0.3">
      <c r="A22" s="153">
        <v>32</v>
      </c>
      <c r="B22" s="153"/>
      <c r="C22" s="153"/>
      <c r="D22" s="72" t="s">
        <v>22</v>
      </c>
      <c r="E22" s="121">
        <v>2059.36</v>
      </c>
      <c r="F22" s="94">
        <v>4400</v>
      </c>
      <c r="G22" s="94">
        <v>6050</v>
      </c>
      <c r="H22" s="94">
        <v>6050</v>
      </c>
      <c r="I22" s="94">
        <v>6050</v>
      </c>
    </row>
    <row r="23" spans="1:9" x14ac:dyDescent="0.3">
      <c r="A23" s="149" t="s">
        <v>88</v>
      </c>
      <c r="B23" s="149"/>
      <c r="C23" s="149"/>
      <c r="D23" s="78" t="s">
        <v>89</v>
      </c>
      <c r="E23" s="116">
        <f>E24+E30</f>
        <v>1165819.7100000002</v>
      </c>
      <c r="F23" s="87">
        <f>F24+F30+F32</f>
        <v>1425881.58</v>
      </c>
      <c r="G23" s="87">
        <f>G24+G30</f>
        <v>1431750</v>
      </c>
      <c r="H23" s="87">
        <f t="shared" ref="H23:I23" si="10">H24+H30</f>
        <v>1431750</v>
      </c>
      <c r="I23" s="87">
        <f t="shared" si="10"/>
        <v>1431750</v>
      </c>
    </row>
    <row r="24" spans="1:9" x14ac:dyDescent="0.3">
      <c r="A24" s="148">
        <v>3</v>
      </c>
      <c r="B24" s="148"/>
      <c r="C24" s="148"/>
      <c r="D24" s="72" t="s">
        <v>10</v>
      </c>
      <c r="E24" s="122">
        <f>SUM(E25:E29)</f>
        <v>1154054.6800000002</v>
      </c>
      <c r="F24" s="95">
        <f>SUM(F25:F29)</f>
        <v>1390750</v>
      </c>
      <c r="G24" s="95">
        <f>SUM(G25:G29)</f>
        <v>1419250</v>
      </c>
      <c r="H24" s="95">
        <f t="shared" ref="H24:I24" si="11">SUM(H25:H29)</f>
        <v>1419250</v>
      </c>
      <c r="I24" s="95">
        <f t="shared" si="11"/>
        <v>1419250</v>
      </c>
    </row>
    <row r="25" spans="1:9" x14ac:dyDescent="0.3">
      <c r="A25" s="148">
        <v>31</v>
      </c>
      <c r="B25" s="148"/>
      <c r="C25" s="148"/>
      <c r="D25" s="72" t="s">
        <v>11</v>
      </c>
      <c r="E25" s="121">
        <f>911111.67+47338.28+150679.7+93.22</f>
        <v>1109222.8700000001</v>
      </c>
      <c r="F25" s="94">
        <f>1072000+60000+185000</f>
        <v>1317000</v>
      </c>
      <c r="G25" s="94">
        <v>1340000</v>
      </c>
      <c r="H25" s="94">
        <v>1340000</v>
      </c>
      <c r="I25" s="94">
        <v>1340000</v>
      </c>
    </row>
    <row r="26" spans="1:9" x14ac:dyDescent="0.3">
      <c r="A26" s="149">
        <v>32</v>
      </c>
      <c r="B26" s="149"/>
      <c r="C26" s="149"/>
      <c r="D26" s="72" t="s">
        <v>22</v>
      </c>
      <c r="E26" s="121">
        <v>43314.53</v>
      </c>
      <c r="F26" s="94">
        <v>72300</v>
      </c>
      <c r="G26" s="94">
        <v>76500</v>
      </c>
      <c r="H26" s="94">
        <v>76500</v>
      </c>
      <c r="I26" s="94">
        <v>76500</v>
      </c>
    </row>
    <row r="27" spans="1:9" x14ac:dyDescent="0.3">
      <c r="A27" s="148">
        <v>34</v>
      </c>
      <c r="B27" s="148"/>
      <c r="C27" s="148"/>
      <c r="D27" s="63" t="s">
        <v>67</v>
      </c>
      <c r="E27" s="121">
        <v>1030.6099999999999</v>
      </c>
      <c r="F27" s="94">
        <v>0</v>
      </c>
      <c r="G27" s="94">
        <v>1000</v>
      </c>
      <c r="H27" s="94">
        <v>1000</v>
      </c>
      <c r="I27" s="94">
        <v>1000</v>
      </c>
    </row>
    <row r="28" spans="1:9" ht="39.6" x14ac:dyDescent="0.3">
      <c r="A28" s="150">
        <v>37</v>
      </c>
      <c r="B28" s="151"/>
      <c r="C28" s="152"/>
      <c r="D28" s="120" t="s">
        <v>118</v>
      </c>
      <c r="E28" s="121">
        <v>0</v>
      </c>
      <c r="F28" s="94">
        <v>1000</v>
      </c>
      <c r="G28" s="94">
        <v>1200</v>
      </c>
      <c r="H28" s="94">
        <v>1200</v>
      </c>
      <c r="I28" s="94">
        <v>1200</v>
      </c>
    </row>
    <row r="29" spans="1:9" x14ac:dyDescent="0.3">
      <c r="A29" s="176">
        <v>38</v>
      </c>
      <c r="B29" s="177"/>
      <c r="C29" s="178"/>
      <c r="D29" s="83" t="s">
        <v>70</v>
      </c>
      <c r="E29" s="121">
        <v>486.67</v>
      </c>
      <c r="F29" s="94">
        <v>450</v>
      </c>
      <c r="G29" s="94">
        <v>550</v>
      </c>
      <c r="H29" s="94">
        <v>550</v>
      </c>
      <c r="I29" s="94">
        <v>550</v>
      </c>
    </row>
    <row r="30" spans="1:9" ht="26.4" x14ac:dyDescent="0.3">
      <c r="A30" s="148">
        <v>4</v>
      </c>
      <c r="B30" s="148"/>
      <c r="C30" s="148"/>
      <c r="D30" s="72" t="s">
        <v>12</v>
      </c>
      <c r="E30" s="122">
        <f>E31</f>
        <v>11765.03</v>
      </c>
      <c r="F30" s="95">
        <f>F31</f>
        <v>21000</v>
      </c>
      <c r="G30" s="95">
        <f>G31</f>
        <v>12500</v>
      </c>
      <c r="H30" s="95">
        <f t="shared" ref="H30:I30" si="12">H31</f>
        <v>12500</v>
      </c>
      <c r="I30" s="95">
        <f t="shared" si="12"/>
        <v>12500</v>
      </c>
    </row>
    <row r="31" spans="1:9" x14ac:dyDescent="0.3">
      <c r="A31" s="148">
        <v>42</v>
      </c>
      <c r="B31" s="148"/>
      <c r="C31" s="148"/>
      <c r="D31" s="63" t="s">
        <v>109</v>
      </c>
      <c r="E31" s="121">
        <f>1019.95+10745.08</f>
        <v>11765.03</v>
      </c>
      <c r="F31" s="94">
        <v>21000</v>
      </c>
      <c r="G31" s="94">
        <v>12500</v>
      </c>
      <c r="H31" s="94">
        <v>12500</v>
      </c>
      <c r="I31" s="94">
        <v>12500</v>
      </c>
    </row>
    <row r="32" spans="1:9" x14ac:dyDescent="0.3">
      <c r="A32" s="176">
        <v>9</v>
      </c>
      <c r="B32" s="177"/>
      <c r="C32" s="178"/>
      <c r="D32" s="63" t="s">
        <v>131</v>
      </c>
      <c r="E32" s="121"/>
      <c r="F32" s="95">
        <f>F33</f>
        <v>14131.58</v>
      </c>
      <c r="G32" s="94"/>
      <c r="H32" s="94"/>
      <c r="I32" s="94"/>
    </row>
    <row r="33" spans="1:9" x14ac:dyDescent="0.3">
      <c r="A33" s="176">
        <v>92</v>
      </c>
      <c r="B33" s="177"/>
      <c r="C33" s="178"/>
      <c r="D33" s="63" t="s">
        <v>131</v>
      </c>
      <c r="E33" s="121"/>
      <c r="F33" s="94">
        <v>14131.58</v>
      </c>
      <c r="G33" s="94"/>
      <c r="H33" s="94"/>
      <c r="I33" s="94"/>
    </row>
    <row r="34" spans="1:9" x14ac:dyDescent="0.3">
      <c r="A34" s="149" t="s">
        <v>90</v>
      </c>
      <c r="B34" s="149"/>
      <c r="C34" s="149"/>
      <c r="D34" s="79" t="s">
        <v>91</v>
      </c>
      <c r="E34" s="116">
        <f t="shared" ref="E34:G35" si="13">E35</f>
        <v>480</v>
      </c>
      <c r="F34" s="87">
        <f t="shared" si="13"/>
        <v>2550</v>
      </c>
      <c r="G34" s="87">
        <f t="shared" si="13"/>
        <v>3000</v>
      </c>
      <c r="H34" s="87">
        <f t="shared" ref="H34:I34" si="14">H35</f>
        <v>3000</v>
      </c>
      <c r="I34" s="87">
        <f t="shared" si="14"/>
        <v>3000</v>
      </c>
    </row>
    <row r="35" spans="1:9" x14ac:dyDescent="0.3">
      <c r="A35" s="148">
        <v>3</v>
      </c>
      <c r="B35" s="148"/>
      <c r="C35" s="148"/>
      <c r="D35" s="72" t="s">
        <v>10</v>
      </c>
      <c r="E35" s="121">
        <f t="shared" si="13"/>
        <v>480</v>
      </c>
      <c r="F35" s="94">
        <f t="shared" si="13"/>
        <v>2550</v>
      </c>
      <c r="G35" s="94">
        <f t="shared" si="13"/>
        <v>3000</v>
      </c>
      <c r="H35" s="94">
        <f t="shared" ref="H35:I35" si="15">H36</f>
        <v>3000</v>
      </c>
      <c r="I35" s="94">
        <f t="shared" si="15"/>
        <v>3000</v>
      </c>
    </row>
    <row r="36" spans="1:9" x14ac:dyDescent="0.3">
      <c r="A36" s="148">
        <v>32</v>
      </c>
      <c r="B36" s="148"/>
      <c r="C36" s="148"/>
      <c r="D36" s="72" t="s">
        <v>22</v>
      </c>
      <c r="E36" s="121">
        <v>480</v>
      </c>
      <c r="F36" s="94">
        <v>2550</v>
      </c>
      <c r="G36" s="94">
        <v>3000</v>
      </c>
      <c r="H36" s="94">
        <v>3000</v>
      </c>
      <c r="I36" s="94">
        <v>3000</v>
      </c>
    </row>
    <row r="37" spans="1:9" ht="26.4" x14ac:dyDescent="0.3">
      <c r="A37" s="160" t="s">
        <v>92</v>
      </c>
      <c r="B37" s="161"/>
      <c r="C37" s="162"/>
      <c r="D37" s="80" t="s">
        <v>93</v>
      </c>
      <c r="E37" s="116">
        <f t="shared" ref="E37:G39" si="16">E38</f>
        <v>0</v>
      </c>
      <c r="F37" s="87">
        <f t="shared" si="16"/>
        <v>0</v>
      </c>
      <c r="G37" s="87">
        <f t="shared" si="16"/>
        <v>0</v>
      </c>
      <c r="H37" s="87">
        <f t="shared" ref="H37:I37" si="17">H38</f>
        <v>0</v>
      </c>
      <c r="I37" s="87">
        <f t="shared" si="17"/>
        <v>0</v>
      </c>
    </row>
    <row r="38" spans="1:9" x14ac:dyDescent="0.3">
      <c r="A38" s="149" t="s">
        <v>94</v>
      </c>
      <c r="B38" s="149"/>
      <c r="C38" s="149"/>
      <c r="D38" s="79" t="s">
        <v>95</v>
      </c>
      <c r="E38" s="105">
        <f>E39</f>
        <v>0</v>
      </c>
      <c r="F38" s="96">
        <f t="shared" si="16"/>
        <v>0</v>
      </c>
      <c r="G38" s="96">
        <f t="shared" si="16"/>
        <v>0</v>
      </c>
      <c r="H38" s="96">
        <f t="shared" ref="H38:I38" si="18">H39</f>
        <v>0</v>
      </c>
      <c r="I38" s="96">
        <f t="shared" si="18"/>
        <v>0</v>
      </c>
    </row>
    <row r="39" spans="1:9" x14ac:dyDescent="0.3">
      <c r="A39" s="148">
        <v>3</v>
      </c>
      <c r="B39" s="148"/>
      <c r="C39" s="148"/>
      <c r="D39" s="63" t="s">
        <v>10</v>
      </c>
      <c r="E39" s="121">
        <f t="shared" si="16"/>
        <v>0</v>
      </c>
      <c r="F39" s="94">
        <f t="shared" si="16"/>
        <v>0</v>
      </c>
      <c r="G39" s="94">
        <f t="shared" si="16"/>
        <v>0</v>
      </c>
      <c r="H39" s="94">
        <f t="shared" ref="H39:I39" si="19">H40</f>
        <v>0</v>
      </c>
      <c r="I39" s="94">
        <f t="shared" si="19"/>
        <v>0</v>
      </c>
    </row>
    <row r="40" spans="1:9" x14ac:dyDescent="0.3">
      <c r="A40" s="148">
        <v>32</v>
      </c>
      <c r="B40" s="148"/>
      <c r="C40" s="148"/>
      <c r="D40" s="63" t="s">
        <v>22</v>
      </c>
      <c r="E40" s="121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170" t="s">
        <v>119</v>
      </c>
      <c r="B41" s="171"/>
      <c r="C41" s="172"/>
      <c r="D41" s="65" t="s">
        <v>120</v>
      </c>
      <c r="E41" s="116">
        <f>E42+E46</f>
        <v>21230.71</v>
      </c>
      <c r="F41" s="87">
        <f>F42+F46</f>
        <v>0</v>
      </c>
      <c r="G41" s="87">
        <f t="shared" ref="G41:I41" si="20">G42</f>
        <v>0</v>
      </c>
      <c r="H41" s="87">
        <f t="shared" si="20"/>
        <v>0</v>
      </c>
      <c r="I41" s="87">
        <f t="shared" si="20"/>
        <v>0</v>
      </c>
    </row>
    <row r="42" spans="1:9" x14ac:dyDescent="0.3">
      <c r="A42" s="173" t="s">
        <v>121</v>
      </c>
      <c r="B42" s="174"/>
      <c r="C42" s="175"/>
      <c r="D42" s="85" t="s">
        <v>113</v>
      </c>
      <c r="E42" s="122">
        <f>E43</f>
        <v>11213.35</v>
      </c>
      <c r="F42" s="95">
        <f>F43</f>
        <v>0</v>
      </c>
      <c r="G42" s="95">
        <f>G43</f>
        <v>0</v>
      </c>
      <c r="H42" s="95">
        <f>H43</f>
        <v>0</v>
      </c>
      <c r="I42" s="95">
        <f>I43</f>
        <v>0</v>
      </c>
    </row>
    <row r="43" spans="1:9" x14ac:dyDescent="0.3">
      <c r="A43" s="176">
        <v>3</v>
      </c>
      <c r="B43" s="177"/>
      <c r="C43" s="178"/>
      <c r="D43" s="86" t="s">
        <v>10</v>
      </c>
      <c r="E43" s="121">
        <f>SUM(E44:E45)</f>
        <v>11213.35</v>
      </c>
      <c r="F43" s="94">
        <v>0</v>
      </c>
      <c r="G43" s="94">
        <f t="shared" ref="G43:H43" si="21">SUM(G44:G45)</f>
        <v>0</v>
      </c>
      <c r="H43" s="94">
        <f t="shared" si="21"/>
        <v>0</v>
      </c>
      <c r="I43" s="94">
        <f>SUM(I44:I45)</f>
        <v>0</v>
      </c>
    </row>
    <row r="44" spans="1:9" x14ac:dyDescent="0.3">
      <c r="A44" s="176">
        <v>31</v>
      </c>
      <c r="B44" s="177"/>
      <c r="C44" s="178"/>
      <c r="D44" s="86" t="s">
        <v>11</v>
      </c>
      <c r="E44" s="121">
        <f>7134.68+2000+1177.27</f>
        <v>10311.950000000001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176">
        <v>32</v>
      </c>
      <c r="B45" s="177"/>
      <c r="C45" s="178"/>
      <c r="D45" s="86" t="s">
        <v>22</v>
      </c>
      <c r="E45" s="121">
        <v>901.4</v>
      </c>
      <c r="F45" s="97">
        <v>0</v>
      </c>
      <c r="G45" s="97">
        <v>0</v>
      </c>
      <c r="H45" s="97">
        <v>0</v>
      </c>
      <c r="I45" s="97">
        <v>0</v>
      </c>
    </row>
    <row r="46" spans="1:9" x14ac:dyDescent="0.3">
      <c r="A46" s="173" t="s">
        <v>122</v>
      </c>
      <c r="B46" s="174"/>
      <c r="C46" s="175"/>
      <c r="D46" s="85" t="s">
        <v>95</v>
      </c>
      <c r="E46" s="105">
        <f>E47</f>
        <v>10017.359999999999</v>
      </c>
      <c r="F46" s="96">
        <f>F47</f>
        <v>0</v>
      </c>
      <c r="G46" s="96">
        <v>0</v>
      </c>
      <c r="H46" s="96">
        <v>0</v>
      </c>
      <c r="I46" s="96">
        <v>0</v>
      </c>
    </row>
    <row r="47" spans="1:9" x14ac:dyDescent="0.3">
      <c r="A47" s="176">
        <v>3</v>
      </c>
      <c r="B47" s="177"/>
      <c r="C47" s="178"/>
      <c r="D47" s="86" t="s">
        <v>10</v>
      </c>
      <c r="E47" s="121">
        <f>SUM(E48:E49)</f>
        <v>10017.359999999999</v>
      </c>
      <c r="F47" s="94">
        <v>0</v>
      </c>
      <c r="G47" s="94">
        <f t="shared" ref="G47" si="22">SUM(G48:G49)</f>
        <v>0</v>
      </c>
      <c r="H47" s="94">
        <f t="shared" ref="H47" si="23">SUM(H48:H49)</f>
        <v>0</v>
      </c>
      <c r="I47" s="94">
        <f>SUM(I48:I49)</f>
        <v>0</v>
      </c>
    </row>
    <row r="48" spans="1:9" x14ac:dyDescent="0.3">
      <c r="A48" s="176">
        <v>31</v>
      </c>
      <c r="B48" s="177"/>
      <c r="C48" s="178"/>
      <c r="D48" s="86" t="s">
        <v>11</v>
      </c>
      <c r="E48" s="121">
        <f>7842.56+1294.08</f>
        <v>9136.64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176">
        <v>32</v>
      </c>
      <c r="B49" s="177"/>
      <c r="C49" s="178"/>
      <c r="D49" s="86" t="s">
        <v>22</v>
      </c>
      <c r="E49" s="121">
        <v>880.72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170" t="s">
        <v>119</v>
      </c>
      <c r="B50" s="171"/>
      <c r="C50" s="172"/>
      <c r="D50" s="65" t="s">
        <v>123</v>
      </c>
      <c r="E50" s="116">
        <f>E51+E55</f>
        <v>36411.53</v>
      </c>
      <c r="F50" s="87">
        <f>F51+F55</f>
        <v>136475</v>
      </c>
      <c r="G50" s="87">
        <f>G51+G55</f>
        <v>145500</v>
      </c>
      <c r="H50" s="87">
        <f>H51+H55</f>
        <v>145500</v>
      </c>
      <c r="I50" s="87">
        <f>I51+I55</f>
        <v>145500</v>
      </c>
    </row>
    <row r="51" spans="1:9" x14ac:dyDescent="0.3">
      <c r="A51" s="173" t="s">
        <v>121</v>
      </c>
      <c r="B51" s="174"/>
      <c r="C51" s="175"/>
      <c r="D51" s="85" t="s">
        <v>113</v>
      </c>
      <c r="E51" s="122">
        <f>E52</f>
        <v>5451.98</v>
      </c>
      <c r="F51" s="96">
        <f>F52</f>
        <v>20000</v>
      </c>
      <c r="G51" s="96">
        <f>G52</f>
        <v>21500</v>
      </c>
      <c r="H51" s="96">
        <f t="shared" ref="H51:I51" si="24">H52</f>
        <v>21500</v>
      </c>
      <c r="I51" s="96">
        <f t="shared" si="24"/>
        <v>21500</v>
      </c>
    </row>
    <row r="52" spans="1:9" x14ac:dyDescent="0.3">
      <c r="A52" s="176">
        <v>3</v>
      </c>
      <c r="B52" s="177"/>
      <c r="C52" s="178"/>
      <c r="D52" s="86" t="s">
        <v>10</v>
      </c>
      <c r="E52" s="121">
        <f>SUM(E53:E54)</f>
        <v>5451.98</v>
      </c>
      <c r="F52" s="94">
        <f>SUM(F53:F54)</f>
        <v>20000</v>
      </c>
      <c r="G52" s="94">
        <f t="shared" ref="G52:I52" si="25">SUM(G53:G54)</f>
        <v>21500</v>
      </c>
      <c r="H52" s="94">
        <f t="shared" si="25"/>
        <v>21500</v>
      </c>
      <c r="I52" s="94">
        <f t="shared" si="25"/>
        <v>21500</v>
      </c>
    </row>
    <row r="53" spans="1:9" x14ac:dyDescent="0.3">
      <c r="A53" s="176">
        <v>31</v>
      </c>
      <c r="B53" s="177"/>
      <c r="C53" s="178"/>
      <c r="D53" s="86" t="s">
        <v>11</v>
      </c>
      <c r="E53" s="121">
        <f>44+3900+791.5</f>
        <v>4735.5</v>
      </c>
      <c r="F53" s="94">
        <v>15600</v>
      </c>
      <c r="G53" s="94">
        <v>16500</v>
      </c>
      <c r="H53" s="94">
        <v>16500</v>
      </c>
      <c r="I53" s="94">
        <v>16500</v>
      </c>
    </row>
    <row r="54" spans="1:9" x14ac:dyDescent="0.3">
      <c r="A54" s="176">
        <v>32</v>
      </c>
      <c r="B54" s="177"/>
      <c r="C54" s="178"/>
      <c r="D54" s="86" t="s">
        <v>22</v>
      </c>
      <c r="E54" s="121">
        <f>60+656.48</f>
        <v>716.48</v>
      </c>
      <c r="F54" s="94">
        <v>4400</v>
      </c>
      <c r="G54" s="94">
        <v>5000</v>
      </c>
      <c r="H54" s="94">
        <v>5000</v>
      </c>
      <c r="I54" s="94">
        <v>5000</v>
      </c>
    </row>
    <row r="55" spans="1:9" x14ac:dyDescent="0.3">
      <c r="A55" s="173" t="s">
        <v>122</v>
      </c>
      <c r="B55" s="174"/>
      <c r="C55" s="175"/>
      <c r="D55" s="85" t="s">
        <v>95</v>
      </c>
      <c r="E55" s="122">
        <f>E56</f>
        <v>30959.55</v>
      </c>
      <c r="F55" s="96">
        <f>F56</f>
        <v>116475</v>
      </c>
      <c r="G55" s="96">
        <f>G56</f>
        <v>124000</v>
      </c>
      <c r="H55" s="96">
        <f t="shared" ref="H55:I55" si="26">H56</f>
        <v>124000</v>
      </c>
      <c r="I55" s="96">
        <f t="shared" si="26"/>
        <v>124000</v>
      </c>
    </row>
    <row r="56" spans="1:9" x14ac:dyDescent="0.3">
      <c r="A56" s="176">
        <v>3</v>
      </c>
      <c r="B56" s="177"/>
      <c r="C56" s="178"/>
      <c r="D56" s="86" t="s">
        <v>10</v>
      </c>
      <c r="E56" s="121">
        <f>SUM(E57:E58)</f>
        <v>30959.55</v>
      </c>
      <c r="F56" s="94">
        <f>SUM(F57:F58)</f>
        <v>116475</v>
      </c>
      <c r="G56" s="94">
        <f t="shared" ref="G56:I56" si="27">SUM(G57:G58)</f>
        <v>124000</v>
      </c>
      <c r="H56" s="94">
        <f t="shared" si="27"/>
        <v>124000</v>
      </c>
      <c r="I56" s="94">
        <f t="shared" si="27"/>
        <v>124000</v>
      </c>
    </row>
    <row r="57" spans="1:9" x14ac:dyDescent="0.3">
      <c r="A57" s="176">
        <v>31</v>
      </c>
      <c r="B57" s="177"/>
      <c r="C57" s="178"/>
      <c r="D57" s="86" t="s">
        <v>11</v>
      </c>
      <c r="E57" s="121">
        <f>26334.39+3560.98</f>
        <v>29895.37</v>
      </c>
      <c r="F57" s="94">
        <v>112175</v>
      </c>
      <c r="G57" s="94">
        <v>118500</v>
      </c>
      <c r="H57" s="94">
        <v>118500</v>
      </c>
      <c r="I57" s="94">
        <v>118500</v>
      </c>
    </row>
    <row r="58" spans="1:9" x14ac:dyDescent="0.3">
      <c r="A58" s="176">
        <v>32</v>
      </c>
      <c r="B58" s="177"/>
      <c r="C58" s="178"/>
      <c r="D58" s="86" t="s">
        <v>22</v>
      </c>
      <c r="E58" s="121">
        <f>744.18+320</f>
        <v>1064.1799999999998</v>
      </c>
      <c r="F58" s="94">
        <v>4300</v>
      </c>
      <c r="G58" s="94">
        <v>5500</v>
      </c>
      <c r="H58" s="94">
        <v>5500</v>
      </c>
      <c r="I58" s="94">
        <v>5500</v>
      </c>
    </row>
    <row r="59" spans="1:9" ht="27" x14ac:dyDescent="0.3">
      <c r="A59" s="160" t="s">
        <v>110</v>
      </c>
      <c r="B59" s="161"/>
      <c r="C59" s="162"/>
      <c r="D59" s="84" t="s">
        <v>111</v>
      </c>
      <c r="E59" s="116">
        <f t="shared" ref="E59:H61" si="28">E60</f>
        <v>47926.77</v>
      </c>
      <c r="F59" s="87">
        <f t="shared" si="28"/>
        <v>50000</v>
      </c>
      <c r="G59" s="87">
        <f t="shared" si="28"/>
        <v>50000</v>
      </c>
      <c r="H59" s="87">
        <f t="shared" ref="H59:I59" si="29">H60</f>
        <v>50000</v>
      </c>
      <c r="I59" s="87">
        <f t="shared" si="29"/>
        <v>50000</v>
      </c>
    </row>
    <row r="60" spans="1:9" x14ac:dyDescent="0.3">
      <c r="A60" s="149" t="s">
        <v>88</v>
      </c>
      <c r="B60" s="149"/>
      <c r="C60" s="149"/>
      <c r="D60" s="78" t="s">
        <v>89</v>
      </c>
      <c r="E60" s="122">
        <f t="shared" si="28"/>
        <v>47926.77</v>
      </c>
      <c r="F60" s="95">
        <f t="shared" si="28"/>
        <v>50000</v>
      </c>
      <c r="G60" s="95">
        <f t="shared" si="28"/>
        <v>50000</v>
      </c>
      <c r="H60" s="95">
        <f t="shared" ref="H60:I60" si="30">H61</f>
        <v>50000</v>
      </c>
      <c r="I60" s="95">
        <f t="shared" si="30"/>
        <v>50000</v>
      </c>
    </row>
    <row r="61" spans="1:9" x14ac:dyDescent="0.3">
      <c r="A61" s="148">
        <v>3</v>
      </c>
      <c r="B61" s="148"/>
      <c r="C61" s="148"/>
      <c r="D61" s="63" t="s">
        <v>10</v>
      </c>
      <c r="E61" s="121">
        <f t="shared" si="28"/>
        <v>47926.77</v>
      </c>
      <c r="F61" s="94">
        <f t="shared" si="28"/>
        <v>50000</v>
      </c>
      <c r="G61" s="94">
        <f t="shared" si="28"/>
        <v>50000</v>
      </c>
      <c r="H61" s="94">
        <f t="shared" si="28"/>
        <v>50000</v>
      </c>
      <c r="I61" s="94">
        <f t="shared" ref="I61" si="31">I62</f>
        <v>50000</v>
      </c>
    </row>
    <row r="62" spans="1:9" x14ac:dyDescent="0.3">
      <c r="A62" s="148">
        <v>32</v>
      </c>
      <c r="B62" s="148"/>
      <c r="C62" s="148"/>
      <c r="D62" s="63" t="s">
        <v>22</v>
      </c>
      <c r="E62" s="121">
        <v>47926.77</v>
      </c>
      <c r="F62" s="94">
        <v>50000</v>
      </c>
      <c r="G62" s="94">
        <v>50000</v>
      </c>
      <c r="H62" s="94">
        <v>50000</v>
      </c>
      <c r="I62" s="94">
        <v>50000</v>
      </c>
    </row>
    <row r="63" spans="1:9" x14ac:dyDescent="0.3">
      <c r="A63" s="169" t="s">
        <v>96</v>
      </c>
      <c r="B63" s="169"/>
      <c r="C63" s="169"/>
      <c r="D63" s="65" t="s">
        <v>97</v>
      </c>
      <c r="E63" s="121"/>
      <c r="F63" s="94"/>
      <c r="G63" s="94"/>
      <c r="H63" s="94"/>
      <c r="I63" s="94"/>
    </row>
    <row r="64" spans="1:9" x14ac:dyDescent="0.3">
      <c r="A64" s="163" t="s">
        <v>80</v>
      </c>
      <c r="B64" s="164"/>
      <c r="C64" s="165"/>
      <c r="D64" s="71" t="s">
        <v>81</v>
      </c>
      <c r="E64" s="116">
        <f>E65</f>
        <v>7790.25</v>
      </c>
      <c r="F64" s="87">
        <v>0</v>
      </c>
      <c r="G64" s="87">
        <v>0</v>
      </c>
      <c r="H64" s="87">
        <v>0</v>
      </c>
      <c r="I64" s="87">
        <v>0</v>
      </c>
    </row>
    <row r="65" spans="1:9" ht="26.4" x14ac:dyDescent="0.3">
      <c r="A65" s="148">
        <v>4</v>
      </c>
      <c r="B65" s="148"/>
      <c r="C65" s="148"/>
      <c r="D65" s="119" t="s">
        <v>99</v>
      </c>
      <c r="E65" s="121">
        <f>SUM(E66:E67)</f>
        <v>7790.25</v>
      </c>
      <c r="F65" s="98">
        <v>0</v>
      </c>
      <c r="G65" s="98">
        <v>0</v>
      </c>
      <c r="H65" s="98">
        <v>0</v>
      </c>
      <c r="I65" s="98">
        <v>0</v>
      </c>
    </row>
    <row r="66" spans="1:9" x14ac:dyDescent="0.3">
      <c r="A66" s="148">
        <v>42</v>
      </c>
      <c r="B66" s="148"/>
      <c r="C66" s="148"/>
      <c r="D66" s="63" t="s">
        <v>109</v>
      </c>
      <c r="E66" s="121">
        <v>7790.25</v>
      </c>
      <c r="F66" s="98">
        <v>0</v>
      </c>
      <c r="G66" s="98">
        <v>0</v>
      </c>
      <c r="H66" s="98">
        <v>0</v>
      </c>
      <c r="I66" s="98">
        <v>0</v>
      </c>
    </row>
    <row r="67" spans="1:9" ht="26.4" x14ac:dyDescent="0.3">
      <c r="A67" s="148">
        <v>45</v>
      </c>
      <c r="B67" s="148"/>
      <c r="C67" s="148"/>
      <c r="D67" s="72" t="s">
        <v>98</v>
      </c>
      <c r="E67" s="121">
        <v>0</v>
      </c>
      <c r="F67" s="98">
        <v>0</v>
      </c>
      <c r="G67" s="98">
        <v>0</v>
      </c>
      <c r="H67" s="98">
        <v>0</v>
      </c>
      <c r="I67" s="98">
        <v>0</v>
      </c>
    </row>
    <row r="68" spans="1:9" x14ac:dyDescent="0.3">
      <c r="A68" s="179" t="s">
        <v>76</v>
      </c>
      <c r="B68" s="179"/>
      <c r="C68" s="179"/>
      <c r="D68" s="82" t="s">
        <v>77</v>
      </c>
      <c r="E68" s="99">
        <f>E69+E77+E81+E85</f>
        <v>1895.74</v>
      </c>
      <c r="F68" s="99">
        <f>F69+F77+F81+F85</f>
        <v>200</v>
      </c>
      <c r="G68" s="99">
        <f>G69+G77+G81+G85</f>
        <v>250</v>
      </c>
      <c r="H68" s="99">
        <f t="shared" ref="H68:I68" si="32">H69+H77+H81+H85</f>
        <v>250</v>
      </c>
      <c r="I68" s="99">
        <f t="shared" si="32"/>
        <v>250</v>
      </c>
    </row>
    <row r="69" spans="1:9" x14ac:dyDescent="0.3">
      <c r="A69" s="180" t="s">
        <v>100</v>
      </c>
      <c r="B69" s="180"/>
      <c r="C69" s="180"/>
      <c r="D69" s="81" t="s">
        <v>101</v>
      </c>
      <c r="E69" s="116">
        <f>E73+E70</f>
        <v>0</v>
      </c>
      <c r="F69" s="87">
        <f>F73+F70</f>
        <v>0</v>
      </c>
      <c r="G69" s="87">
        <f>G73+G70</f>
        <v>0</v>
      </c>
      <c r="H69" s="87">
        <f t="shared" ref="H69:I69" si="33">H73+H70</f>
        <v>0</v>
      </c>
      <c r="I69" s="87">
        <f t="shared" si="33"/>
        <v>0</v>
      </c>
    </row>
    <row r="70" spans="1:9" x14ac:dyDescent="0.3">
      <c r="A70" s="163" t="s">
        <v>112</v>
      </c>
      <c r="B70" s="164"/>
      <c r="C70" s="165"/>
      <c r="D70" s="78" t="s">
        <v>113</v>
      </c>
      <c r="E70" s="116">
        <f t="shared" ref="E70:G71" si="34">E71</f>
        <v>0</v>
      </c>
      <c r="F70" s="87">
        <f t="shared" si="34"/>
        <v>0</v>
      </c>
      <c r="G70" s="87">
        <f t="shared" si="34"/>
        <v>0</v>
      </c>
      <c r="H70" s="87">
        <f t="shared" ref="H70:I70" si="35">H71</f>
        <v>0</v>
      </c>
      <c r="I70" s="87">
        <f t="shared" si="35"/>
        <v>0</v>
      </c>
    </row>
    <row r="71" spans="1:9" x14ac:dyDescent="0.3">
      <c r="A71" s="154">
        <v>3</v>
      </c>
      <c r="B71" s="155"/>
      <c r="C71" s="156"/>
      <c r="D71" s="63" t="s">
        <v>10</v>
      </c>
      <c r="E71" s="92">
        <f t="shared" si="34"/>
        <v>0</v>
      </c>
      <c r="F71" s="97">
        <f t="shared" si="34"/>
        <v>0</v>
      </c>
      <c r="G71" s="97">
        <f t="shared" si="34"/>
        <v>0</v>
      </c>
      <c r="H71" s="97">
        <f t="shared" ref="H71:I71" si="36">H72</f>
        <v>0</v>
      </c>
      <c r="I71" s="97">
        <f t="shared" si="36"/>
        <v>0</v>
      </c>
    </row>
    <row r="72" spans="1:9" x14ac:dyDescent="0.3">
      <c r="A72" s="154">
        <v>31</v>
      </c>
      <c r="B72" s="155"/>
      <c r="C72" s="156"/>
      <c r="D72" s="72" t="s">
        <v>11</v>
      </c>
      <c r="E72" s="92">
        <v>0</v>
      </c>
      <c r="F72" s="97">
        <v>0</v>
      </c>
      <c r="G72" s="94">
        <v>0</v>
      </c>
      <c r="H72" s="94">
        <v>0</v>
      </c>
      <c r="I72" s="94">
        <v>0</v>
      </c>
    </row>
    <row r="73" spans="1:9" x14ac:dyDescent="0.3">
      <c r="A73" s="149" t="s">
        <v>94</v>
      </c>
      <c r="B73" s="149"/>
      <c r="C73" s="149"/>
      <c r="D73" s="79" t="s">
        <v>95</v>
      </c>
      <c r="E73" s="116">
        <f>E74</f>
        <v>0</v>
      </c>
      <c r="F73" s="87">
        <f>F74</f>
        <v>0</v>
      </c>
      <c r="G73" s="87">
        <f>G74</f>
        <v>0</v>
      </c>
      <c r="H73" s="87">
        <f t="shared" ref="H73:I73" si="37">H74</f>
        <v>0</v>
      </c>
      <c r="I73" s="87">
        <f t="shared" si="37"/>
        <v>0</v>
      </c>
    </row>
    <row r="74" spans="1:9" x14ac:dyDescent="0.3">
      <c r="A74" s="148">
        <v>3</v>
      </c>
      <c r="B74" s="148"/>
      <c r="C74" s="148"/>
      <c r="D74" s="63" t="s">
        <v>10</v>
      </c>
      <c r="E74" s="122">
        <f>E75+E76</f>
        <v>0</v>
      </c>
      <c r="F74" s="95">
        <f>F75+F76</f>
        <v>0</v>
      </c>
      <c r="G74" s="95">
        <f>G75+G76</f>
        <v>0</v>
      </c>
      <c r="H74" s="95">
        <f t="shared" ref="H74:I74" si="38">H75+H76</f>
        <v>0</v>
      </c>
      <c r="I74" s="95">
        <f t="shared" si="38"/>
        <v>0</v>
      </c>
    </row>
    <row r="75" spans="1:9" x14ac:dyDescent="0.3">
      <c r="A75" s="148">
        <v>31</v>
      </c>
      <c r="B75" s="148"/>
      <c r="C75" s="148"/>
      <c r="D75" s="72" t="s">
        <v>11</v>
      </c>
      <c r="E75" s="121">
        <v>0</v>
      </c>
      <c r="F75" s="94">
        <v>0</v>
      </c>
      <c r="G75" s="94">
        <v>0</v>
      </c>
      <c r="H75" s="94">
        <v>0</v>
      </c>
      <c r="I75" s="94">
        <v>0</v>
      </c>
    </row>
    <row r="76" spans="1:9" x14ac:dyDescent="0.3">
      <c r="A76" s="148">
        <v>32</v>
      </c>
      <c r="B76" s="148"/>
      <c r="C76" s="148"/>
      <c r="D76" s="63" t="s">
        <v>22</v>
      </c>
      <c r="E76" s="121">
        <v>0</v>
      </c>
      <c r="F76" s="94">
        <v>0</v>
      </c>
      <c r="G76" s="94">
        <v>0</v>
      </c>
      <c r="H76" s="94">
        <v>0</v>
      </c>
      <c r="I76" s="94">
        <v>0</v>
      </c>
    </row>
    <row r="77" spans="1:9" x14ac:dyDescent="0.3">
      <c r="A77" s="180" t="s">
        <v>102</v>
      </c>
      <c r="B77" s="180"/>
      <c r="C77" s="180"/>
      <c r="D77" s="80" t="s">
        <v>103</v>
      </c>
      <c r="E77" s="116">
        <f t="shared" ref="E77:G79" si="39">E78</f>
        <v>1785.74</v>
      </c>
      <c r="F77" s="87">
        <f t="shared" si="39"/>
        <v>0</v>
      </c>
      <c r="G77" s="87">
        <f t="shared" si="39"/>
        <v>0</v>
      </c>
      <c r="H77" s="87">
        <f t="shared" ref="H77:I77" si="40">H78</f>
        <v>0</v>
      </c>
      <c r="I77" s="87">
        <f t="shared" si="40"/>
        <v>0</v>
      </c>
    </row>
    <row r="78" spans="1:9" x14ac:dyDescent="0.3">
      <c r="A78" s="149" t="s">
        <v>94</v>
      </c>
      <c r="B78" s="149"/>
      <c r="C78" s="149"/>
      <c r="D78" s="79" t="s">
        <v>95</v>
      </c>
      <c r="E78" s="116">
        <f t="shared" si="39"/>
        <v>1785.74</v>
      </c>
      <c r="F78" s="87">
        <f t="shared" si="39"/>
        <v>0</v>
      </c>
      <c r="G78" s="87">
        <f t="shared" si="39"/>
        <v>0</v>
      </c>
      <c r="H78" s="87">
        <f t="shared" ref="H78:I78" si="41">H79</f>
        <v>0</v>
      </c>
      <c r="I78" s="87">
        <f t="shared" si="41"/>
        <v>0</v>
      </c>
    </row>
    <row r="79" spans="1:9" x14ac:dyDescent="0.3">
      <c r="A79" s="148">
        <v>3</v>
      </c>
      <c r="B79" s="148"/>
      <c r="C79" s="148"/>
      <c r="D79" s="63" t="s">
        <v>10</v>
      </c>
      <c r="E79" s="122">
        <f t="shared" si="39"/>
        <v>1785.74</v>
      </c>
      <c r="F79" s="95">
        <f t="shared" si="39"/>
        <v>0</v>
      </c>
      <c r="G79" s="95">
        <f t="shared" si="39"/>
        <v>0</v>
      </c>
      <c r="H79" s="95">
        <f t="shared" ref="H79:I79" si="42">H80</f>
        <v>0</v>
      </c>
      <c r="I79" s="95">
        <f t="shared" si="42"/>
        <v>0</v>
      </c>
    </row>
    <row r="80" spans="1:9" x14ac:dyDescent="0.3">
      <c r="A80" s="148">
        <v>32</v>
      </c>
      <c r="B80" s="148"/>
      <c r="C80" s="148"/>
      <c r="D80" s="63" t="s">
        <v>22</v>
      </c>
      <c r="E80" s="121">
        <v>1785.74</v>
      </c>
      <c r="F80" s="94">
        <v>0</v>
      </c>
      <c r="G80" s="94">
        <v>0</v>
      </c>
      <c r="H80" s="94">
        <v>0</v>
      </c>
      <c r="I80" s="94">
        <v>0</v>
      </c>
    </row>
    <row r="81" spans="1:9" x14ac:dyDescent="0.3">
      <c r="A81" s="180" t="s">
        <v>104</v>
      </c>
      <c r="B81" s="180"/>
      <c r="C81" s="180"/>
      <c r="D81" s="80" t="s">
        <v>105</v>
      </c>
      <c r="E81" s="116">
        <f>E82</f>
        <v>0</v>
      </c>
      <c r="F81" s="87">
        <f>F82</f>
        <v>0</v>
      </c>
      <c r="G81" s="87">
        <f>G82</f>
        <v>0</v>
      </c>
      <c r="H81" s="87">
        <f t="shared" ref="H81:I81" si="43">H82</f>
        <v>0</v>
      </c>
      <c r="I81" s="87">
        <f t="shared" si="43"/>
        <v>0</v>
      </c>
    </row>
    <row r="82" spans="1:9" x14ac:dyDescent="0.3">
      <c r="A82" s="149" t="s">
        <v>94</v>
      </c>
      <c r="B82" s="149"/>
      <c r="C82" s="149"/>
      <c r="D82" s="79" t="s">
        <v>95</v>
      </c>
      <c r="E82" s="116">
        <v>0</v>
      </c>
      <c r="F82" s="87">
        <v>0</v>
      </c>
      <c r="G82" s="87">
        <v>0</v>
      </c>
      <c r="H82" s="87">
        <v>0</v>
      </c>
      <c r="I82" s="87">
        <v>0</v>
      </c>
    </row>
    <row r="83" spans="1:9" x14ac:dyDescent="0.3">
      <c r="A83" s="148">
        <v>3</v>
      </c>
      <c r="B83" s="148"/>
      <c r="C83" s="148"/>
      <c r="D83" s="63" t="s">
        <v>10</v>
      </c>
      <c r="E83" s="122">
        <v>0</v>
      </c>
      <c r="F83" s="95">
        <v>0</v>
      </c>
      <c r="G83" s="95">
        <v>0</v>
      </c>
      <c r="H83" s="95">
        <v>0</v>
      </c>
      <c r="I83" s="95">
        <v>0</v>
      </c>
    </row>
    <row r="84" spans="1:9" x14ac:dyDescent="0.3">
      <c r="A84" s="148">
        <v>32</v>
      </c>
      <c r="B84" s="148"/>
      <c r="C84" s="148"/>
      <c r="D84" s="63" t="s">
        <v>22</v>
      </c>
      <c r="E84" s="121">
        <v>0</v>
      </c>
      <c r="F84" s="94">
        <v>0</v>
      </c>
      <c r="G84" s="94">
        <v>0</v>
      </c>
      <c r="H84" s="94">
        <v>0</v>
      </c>
      <c r="I84" s="94">
        <v>0</v>
      </c>
    </row>
    <row r="85" spans="1:9" x14ac:dyDescent="0.3">
      <c r="A85" s="180" t="s">
        <v>106</v>
      </c>
      <c r="B85" s="180"/>
      <c r="C85" s="180"/>
      <c r="D85" s="80" t="s">
        <v>107</v>
      </c>
      <c r="E85" s="116">
        <f t="shared" ref="E85:G87" si="44">E86</f>
        <v>110</v>
      </c>
      <c r="F85" s="87">
        <f t="shared" si="44"/>
        <v>200</v>
      </c>
      <c r="G85" s="87">
        <f t="shared" si="44"/>
        <v>250</v>
      </c>
      <c r="H85" s="87">
        <f t="shared" ref="H85:I85" si="45">H86</f>
        <v>250</v>
      </c>
      <c r="I85" s="87">
        <f t="shared" si="45"/>
        <v>250</v>
      </c>
    </row>
    <row r="86" spans="1:9" x14ac:dyDescent="0.3">
      <c r="A86" s="149" t="s">
        <v>94</v>
      </c>
      <c r="B86" s="149"/>
      <c r="C86" s="149"/>
      <c r="D86" s="79" t="s">
        <v>95</v>
      </c>
      <c r="E86" s="116">
        <f t="shared" si="44"/>
        <v>110</v>
      </c>
      <c r="F86" s="87">
        <f t="shared" si="44"/>
        <v>200</v>
      </c>
      <c r="G86" s="87">
        <f t="shared" si="44"/>
        <v>250</v>
      </c>
      <c r="H86" s="87">
        <f t="shared" ref="H86:I86" si="46">H87</f>
        <v>250</v>
      </c>
      <c r="I86" s="87">
        <f t="shared" si="46"/>
        <v>250</v>
      </c>
    </row>
    <row r="87" spans="1:9" x14ac:dyDescent="0.3">
      <c r="A87" s="148">
        <v>3</v>
      </c>
      <c r="B87" s="148"/>
      <c r="C87" s="148"/>
      <c r="D87" s="63" t="s">
        <v>10</v>
      </c>
      <c r="E87" s="122">
        <f t="shared" si="44"/>
        <v>110</v>
      </c>
      <c r="F87" s="95">
        <f t="shared" si="44"/>
        <v>200</v>
      </c>
      <c r="G87" s="95">
        <f t="shared" si="44"/>
        <v>250</v>
      </c>
      <c r="H87" s="95">
        <f t="shared" ref="H87:I87" si="47">H88</f>
        <v>250</v>
      </c>
      <c r="I87" s="95">
        <f t="shared" si="47"/>
        <v>250</v>
      </c>
    </row>
    <row r="88" spans="1:9" x14ac:dyDescent="0.3">
      <c r="A88" s="148">
        <v>32</v>
      </c>
      <c r="B88" s="148"/>
      <c r="C88" s="148"/>
      <c r="D88" s="63" t="s">
        <v>22</v>
      </c>
      <c r="E88" s="121">
        <v>110</v>
      </c>
      <c r="F88" s="94">
        <v>200</v>
      </c>
      <c r="G88" s="94">
        <v>250</v>
      </c>
      <c r="H88" s="94">
        <v>250</v>
      </c>
      <c r="I88" s="94">
        <v>250</v>
      </c>
    </row>
    <row r="89" spans="1:9" x14ac:dyDescent="0.3">
      <c r="A89" s="77"/>
      <c r="B89" s="77"/>
      <c r="C89" s="77"/>
      <c r="D89" s="77"/>
    </row>
  </sheetData>
  <mergeCells count="84">
    <mergeCell ref="A32:C32"/>
    <mergeCell ref="A33:C33"/>
    <mergeCell ref="A56:C56"/>
    <mergeCell ref="A57:C57"/>
    <mergeCell ref="A58:C58"/>
    <mergeCell ref="A50:C50"/>
    <mergeCell ref="A49:C49"/>
    <mergeCell ref="A52:C52"/>
    <mergeCell ref="A53:C53"/>
    <mergeCell ref="A54:C54"/>
    <mergeCell ref="A55:C55"/>
    <mergeCell ref="A34:C34"/>
    <mergeCell ref="A35:C35"/>
    <mergeCell ref="A36:C36"/>
    <mergeCell ref="A37:C37"/>
    <mergeCell ref="A38:C38"/>
    <mergeCell ref="A85:C85"/>
    <mergeCell ref="A86:C86"/>
    <mergeCell ref="A87:C87"/>
    <mergeCell ref="A88:C88"/>
    <mergeCell ref="A29:C29"/>
    <mergeCell ref="A59:C59"/>
    <mergeCell ref="A60:C60"/>
    <mergeCell ref="A61:C61"/>
    <mergeCell ref="A62:C62"/>
    <mergeCell ref="A70:C70"/>
    <mergeCell ref="A71:C71"/>
    <mergeCell ref="A72:C72"/>
    <mergeCell ref="A80:C80"/>
    <mergeCell ref="A81:C81"/>
    <mergeCell ref="A82:C82"/>
    <mergeCell ref="A83:C83"/>
    <mergeCell ref="A84:C84"/>
    <mergeCell ref="A76:C76"/>
    <mergeCell ref="A77:C77"/>
    <mergeCell ref="A78:C78"/>
    <mergeCell ref="A79:C79"/>
    <mergeCell ref="A68:C68"/>
    <mergeCell ref="A69:C69"/>
    <mergeCell ref="A73:C73"/>
    <mergeCell ref="A74:C74"/>
    <mergeCell ref="A75:C75"/>
    <mergeCell ref="A66:C66"/>
    <mergeCell ref="A67:C67"/>
    <mergeCell ref="A39:C39"/>
    <mergeCell ref="A40:C40"/>
    <mergeCell ref="A63:C63"/>
    <mergeCell ref="A64:C64"/>
    <mergeCell ref="A65:C65"/>
    <mergeCell ref="A41:C41"/>
    <mergeCell ref="A42:C42"/>
    <mergeCell ref="A43:C43"/>
    <mergeCell ref="A44:C44"/>
    <mergeCell ref="A45:C45"/>
    <mergeCell ref="A51:C51"/>
    <mergeCell ref="A46:C46"/>
    <mergeCell ref="A47:C47"/>
    <mergeCell ref="A48:C48"/>
    <mergeCell ref="A7:C7"/>
    <mergeCell ref="A8:C8"/>
    <mergeCell ref="A1:I1"/>
    <mergeCell ref="A3:I3"/>
    <mergeCell ref="A5:C5"/>
    <mergeCell ref="A9:C9"/>
    <mergeCell ref="A10:C10"/>
    <mergeCell ref="A12:C12"/>
    <mergeCell ref="A11:C11"/>
    <mergeCell ref="A17:C17"/>
    <mergeCell ref="A18:C18"/>
    <mergeCell ref="A19:C19"/>
    <mergeCell ref="A14:C14"/>
    <mergeCell ref="A15:C15"/>
    <mergeCell ref="A16:C16"/>
    <mergeCell ref="A20:C20"/>
    <mergeCell ref="A21:C21"/>
    <mergeCell ref="A22:C22"/>
    <mergeCell ref="A23:C23"/>
    <mergeCell ref="A24:C24"/>
    <mergeCell ref="A25:C25"/>
    <mergeCell ref="A26:C26"/>
    <mergeCell ref="A27:C27"/>
    <mergeCell ref="A30:C30"/>
    <mergeCell ref="A31:C31"/>
    <mergeCell ref="A28:C28"/>
  </mergeCells>
  <pageMargins left="0.7" right="0.7" top="0.75" bottom="0.75" header="0.3" footer="0.3"/>
  <pageSetup paperSize="9" scale="71" fitToHeight="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2025-11-24T11:34:37Z</cp:lastPrinted>
  <dcterms:created xsi:type="dcterms:W3CDTF">2022-08-12T12:51:27Z</dcterms:created>
  <dcterms:modified xsi:type="dcterms:W3CDTF">2025-11-24T11:42:37Z</dcterms:modified>
</cp:coreProperties>
</file>